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1460" activeTab="1"/>
  </bookViews>
  <sheets>
    <sheet name="Rekapitulace stavby" sheetId="1" r:id="rId1"/>
    <sheet name="Mesto1115 - Parkoviště Na..." sheetId="2" r:id="rId2"/>
    <sheet name="Seznam figur" sheetId="3" r:id="rId3"/>
  </sheets>
  <definedNames>
    <definedName name="_xlnm._FilterDatabase" localSheetId="1" hidden="1">'Mesto1115 - Parkoviště Na...'!$C$124:$L$213</definedName>
    <definedName name="_xlnm.Print_Area" localSheetId="1">'Mesto1115 - Parkoviště Na...'!$C$4:$K$76,'Mesto1115 - Parkoviště Na...'!$C$82:$K$108,'Mesto1115 - Parkoviště Na...'!$C$114:$L$213</definedName>
    <definedName name="_xlnm.Print_Area" localSheetId="0">'Rekapitulace stavby'!$D$4:$AO$76,'Rekapitulace stavby'!$C$82:$AQ$96</definedName>
    <definedName name="_xlnm.Print_Area" localSheetId="2">'Seznam figur'!$C$4:$G$17</definedName>
    <definedName name="_xlnm.Print_Titles" localSheetId="0">'Rekapitulace stavby'!$92:$92</definedName>
    <definedName name="_xlnm.Print_Titles" localSheetId="1">'Mesto1115 - Parkoviště Na...'!$124:$124</definedName>
    <definedName name="_xlnm.Print_Titles" localSheetId="2">'Seznam figur'!$9:$9</definedName>
  </definedNames>
  <calcPr calcId="162913"/>
</workbook>
</file>

<file path=xl/sharedStrings.xml><?xml version="1.0" encoding="utf-8"?>
<sst xmlns="http://schemas.openxmlformats.org/spreadsheetml/2006/main" count="1344" uniqueCount="372">
  <si>
    <t>Export Komplet</t>
  </si>
  <si>
    <t/>
  </si>
  <si>
    <t>2.0</t>
  </si>
  <si>
    <t>False</t>
  </si>
  <si>
    <t>True</t>
  </si>
  <si>
    <t>{85e761cd-3be9-4a0d-be4f-98d07173e4c2}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</si>
  <si>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</si>
  <si>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</si>
  <si>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</si>
  <si>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</si>
  <si>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</si>
  <si>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</si>
  <si>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</si>
  <si>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</si>
  <si>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</si>
  <si>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Mesto1115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</si>
  <si>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</si>
  <si>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</si>
  <si>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Parkoviště Na Křižanově pile</t>
  </si>
  <si>
    <t>KSO:</t>
  </si>
  <si>
    <t>CC-CZ:</t>
  </si>
  <si>
    <t>Místo:</t>
  </si>
  <si>
    <t>Valašské Meziříčí</t>
  </si>
  <si>
    <t>Datum:</t>
  </si>
  <si>
    <t>16. 4. 2023</t>
  </si>
  <si>
    <t>Zadavatel:</t>
  </si>
  <si>
    <t>IČ:</t>
  </si>
  <si>
    <t>Město Valašské Meziříčí</t>
  </si>
  <si>
    <t>DIČ:</t>
  </si>
  <si>
    <t>Uchazeč:</t>
  </si>
  <si>
    <t>Vyplň údaj</t>
  </si>
  <si>
    <t>Projektant:</t>
  </si>
  <si>
    <t xml:space="preserve"> </t>
  </si>
  <si>
    <t>Zpracovatel:</t>
  </si>
  <si>
    <t>Fajfrová Irena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</si>
  <si>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</si>
  <si>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</si>
  <si>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</si>
  <si>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</si>
  <si>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</si>
  <si>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</si>
  <si>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</si>
  <si>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</si>
  <si>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</si>
  <si>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</si>
  <si>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</si>
  <si>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</si>
  <si>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</si>
  <si>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</si>
  <si>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</si>
  <si>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</si>
  <si>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</si>
  <si>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</si>
  <si>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</si>
  <si>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</si>
  <si>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</si>
  <si>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</si>
  <si>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</si>
  <si>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</si>
  <si>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</si>
  <si>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</si>
  <si>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</si>
  <si>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</si>
  <si>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</si>
  <si>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</si>
  <si>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</si>
  <si>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</si>
  <si>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</si>
  <si>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</si>
  <si>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</si>
  <si>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</si>
  <si>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</si>
  <si>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</si>
  <si>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</si>
  <si>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</si>
  <si>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</si>
  <si>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</si>
  <si>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</si>
  <si>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</si>
  <si>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</si>
  <si>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</si>
  <si>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</si>
  <si>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</si>
  <si>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</si>
  <si>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</si>
  <si>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or</t>
  </si>
  <si>
    <t>95</t>
  </si>
  <si>
    <t>2</t>
  </si>
  <si>
    <t>KRYCÍ LIST SOUPISU PRACÍ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</si>
  <si>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</si>
  <si>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</si>
  <si>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</si>
  <si>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</si>
  <si>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</si>
  <si>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</si>
  <si>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</si>
  <si>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</si>
  <si>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</si>
  <si>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</si>
  <si>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</si>
  <si>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</si>
  <si>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</si>
  <si>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</si>
  <si>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</si>
  <si>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</si>
  <si>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</si>
  <si>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</si>
  <si>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789 - Povrchové úpravy ocelových konstrukcí a technologických zařízení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</si>
  <si>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</si>
  <si>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</si>
  <si>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</si>
  <si>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</si>
  <si>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</si>
  <si>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</si>
  <si>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</si>
  <si>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</si>
  <si>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</si>
  <si>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</si>
  <si>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</si>
  <si>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</si>
  <si>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</si>
  <si>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</si>
  <si>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</si>
  <si>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</si>
  <si>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</si>
  <si>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</si>
  <si>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</si>
  <si>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</si>
  <si>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</si>
  <si>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</si>
  <si>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</si>
  <si>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</si>
  <si>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</si>
  <si>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113202111</t>
  </si>
  <si>
    <t>Vytrhání obrub krajníků obrubníků stojatých</t>
  </si>
  <si>
    <t>m</t>
  </si>
  <si>
    <t>CS ÚRS 2023 01</t>
  </si>
  <si>
    <t>4</t>
  </si>
  <si>
    <t>1569353435</t>
  </si>
  <si>
    <t>111301111</t>
  </si>
  <si>
    <t>Sejmutí drnu tl do 100 mm s přemístěním do 50 m nebo naložením na dopravní prostředek</t>
  </si>
  <si>
    <t>m2</t>
  </si>
  <si>
    <t>192965586</t>
  </si>
  <si>
    <t>3</t>
  </si>
  <si>
    <t>122252203</t>
  </si>
  <si>
    <t>Odkopávky a prokopávky nezapažené pro silnice a dálnice v hornině třídy těžitelnosti I objem do 100 m3 strojně</t>
  </si>
  <si>
    <t>m3</t>
  </si>
  <si>
    <t>811795704</t>
  </si>
  <si>
    <t>VV</t>
  </si>
  <si>
    <t>500*0,1</t>
  </si>
  <si>
    <t>132212131</t>
  </si>
  <si>
    <t>Hloubení nezapažených rýh šířky do 800 mm v soudržných horninách třídy těžitelnosti I skupiny 3 ručně</t>
  </si>
  <si>
    <t>-12908295</t>
  </si>
  <si>
    <t>2,0*0,5*0,6</t>
  </si>
  <si>
    <t>5</t>
  </si>
  <si>
    <t>162751117</t>
  </si>
  <si>
    <t>Vodorovné přemístění přes 9 000 do 10000 m výkopku/sypaniny z horniny třídy těžitelnosti I skupiny 1 až 3</t>
  </si>
  <si>
    <t>-1012866241</t>
  </si>
  <si>
    <t>900*00,05+500,0*0,1</t>
  </si>
  <si>
    <t>6</t>
  </si>
  <si>
    <t>162751119</t>
  </si>
  <si>
    <t>Příplatek k vodorovnému přemístění výkopku/sypaniny z horniny třídy těžitelnosti I skupiny 1 až 3 ZKD 1000 m přes 10000 m</t>
  </si>
  <si>
    <t>2058073432</t>
  </si>
  <si>
    <t>or*10</t>
  </si>
  <si>
    <t>7</t>
  </si>
  <si>
    <t>171201231</t>
  </si>
  <si>
    <t>Poplatek za uložení zeminy a kamení na recyklační skládce (skládkovné) kód odpadu 17 05 04</t>
  </si>
  <si>
    <t>t</t>
  </si>
  <si>
    <t>-476097650</t>
  </si>
  <si>
    <t>or*2,0</t>
  </si>
  <si>
    <t>8</t>
  </si>
  <si>
    <t>171251201</t>
  </si>
  <si>
    <t>Uložení sypaniny na skládky nebo meziskládky</t>
  </si>
  <si>
    <t>1000600575</t>
  </si>
  <si>
    <t>9</t>
  </si>
  <si>
    <t>181152302</t>
  </si>
  <si>
    <t>Úprava pláně pro silnice a dálnice v zářezech se zhutněním</t>
  </si>
  <si>
    <t>790498250</t>
  </si>
  <si>
    <t>1400+500</t>
  </si>
  <si>
    <t>Zakládání</t>
  </si>
  <si>
    <t>10</t>
  </si>
  <si>
    <t>274313711</t>
  </si>
  <si>
    <t>Základové pásy z betonu tř. C 20/25</t>
  </si>
  <si>
    <t>1670305363</t>
  </si>
  <si>
    <t>schodiště</t>
  </si>
  <si>
    <t>11</t>
  </si>
  <si>
    <t>274351121</t>
  </si>
  <si>
    <t>Zřízení bednění základových pasů rovného</t>
  </si>
  <si>
    <t>-1986729101</t>
  </si>
  <si>
    <t>(2,0+0,5)*2*0,6</t>
  </si>
  <si>
    <t>12</t>
  </si>
  <si>
    <t>274351122</t>
  </si>
  <si>
    <t>Odstranění bednění základových pasů rovného</t>
  </si>
  <si>
    <t>1228687926</t>
  </si>
  <si>
    <t>Komunikace pozemní</t>
  </si>
  <si>
    <t>13</t>
  </si>
  <si>
    <t>564231011</t>
  </si>
  <si>
    <t>Podklad nebo podsyp ze štěrkopísku ŠP plochy do 100 m2 tl 100 mm</t>
  </si>
  <si>
    <t>-1220382353</t>
  </si>
  <si>
    <t>pod obrubníky</t>
  </si>
  <si>
    <t>8,000*0,4</t>
  </si>
  <si>
    <t>14</t>
  </si>
  <si>
    <t>564911411</t>
  </si>
  <si>
    <t>Podklad z asfaltového recyklátu plochy přes 100 m2 tl 50 mm</t>
  </si>
  <si>
    <t>115369975</t>
  </si>
  <si>
    <t>564931312</t>
  </si>
  <si>
    <t>Podklad z betonového recyklátu plochy přes 100 m2 tl 100 mm</t>
  </si>
  <si>
    <t>-511976900</t>
  </si>
  <si>
    <t>Ostatní konstrukce a práce, bourání</t>
  </si>
  <si>
    <t>16</t>
  </si>
  <si>
    <t>914111111</t>
  </si>
  <si>
    <t>Montáž svislé dopravní značky do velikosti 1 m2 objímkami na sloupek nebo konzolu</t>
  </si>
  <si>
    <t>kus</t>
  </si>
  <si>
    <t>1406283827</t>
  </si>
  <si>
    <t>17</t>
  </si>
  <si>
    <t>M</t>
  </si>
  <si>
    <t>40445625</t>
  </si>
  <si>
    <t>informativní značky provozní IP8, IP9, IP11-IP13 500x700mm</t>
  </si>
  <si>
    <t>635298609</t>
  </si>
  <si>
    <t>18</t>
  </si>
  <si>
    <t>914511112</t>
  </si>
  <si>
    <t>Montáž sloupku dopravních značek délky do 3,5 m s betonovým základem a patkou D 60 mm</t>
  </si>
  <si>
    <t>-1059020743</t>
  </si>
  <si>
    <t xml:space="preserve"> V cenách jsou započteny i náklady na:
</t>
  </si>
  <si>
    <t xml:space="preserve">a) vykopání jamek s odhozem výkopku na vzdálenost do 3 m,
</t>
  </si>
  <si>
    <t>b) osazení sloupku včetně montáže a dodávky plastového víčka,</t>
  </si>
  <si>
    <t>2. V cenách -1111 jsou započteny i náklady na betonový základ.</t>
  </si>
  <si>
    <t>19</t>
  </si>
  <si>
    <t>40445225</t>
  </si>
  <si>
    <t>sloupek pro dopravní značku Zn D 60mm v 3,5m</t>
  </si>
  <si>
    <t>1454464851</t>
  </si>
  <si>
    <t>20</t>
  </si>
  <si>
    <t>40445256</t>
  </si>
  <si>
    <t>svorka upínací na sloupek dopravní značky D 60mm</t>
  </si>
  <si>
    <t>1061122569</t>
  </si>
  <si>
    <t>40445253</t>
  </si>
  <si>
    <t>víčko plastové na sloupek D 60mm</t>
  </si>
  <si>
    <t>-128026711</t>
  </si>
  <si>
    <t>22</t>
  </si>
  <si>
    <t>915111111</t>
  </si>
  <si>
    <t>Vodorovné dopravní značení dělící čáry souvislé š 125 mm základní bílá barva</t>
  </si>
  <si>
    <t>1394707273</t>
  </si>
  <si>
    <t>"V10b"  430,0</t>
  </si>
  <si>
    <t>"V4"      130,0</t>
  </si>
  <si>
    <t>Součet</t>
  </si>
  <si>
    <t>23</t>
  </si>
  <si>
    <t>915131111</t>
  </si>
  <si>
    <t>Vodorovné dopravní značení přechody pro chodce, šipky, symboly základní bílá barva</t>
  </si>
  <si>
    <t>1797291025</t>
  </si>
  <si>
    <t>"V13"   72,0</t>
  </si>
  <si>
    <t>24</t>
  </si>
  <si>
    <t>915611111</t>
  </si>
  <si>
    <t>Předznačení vodorovného liniového značení</t>
  </si>
  <si>
    <t>-1299459720</t>
  </si>
  <si>
    <t>25</t>
  </si>
  <si>
    <t>915621111</t>
  </si>
  <si>
    <t>Předznačení vodorovného plošného značení</t>
  </si>
  <si>
    <t>219460801</t>
  </si>
  <si>
    <t>26</t>
  </si>
  <si>
    <t>916131213</t>
  </si>
  <si>
    <t>Osazení silničního obrubníku betonového stojatého s boční opěrou do lože z betonu prostého</t>
  </si>
  <si>
    <t>2145209964</t>
  </si>
  <si>
    <t>27</t>
  </si>
  <si>
    <t>59217029</t>
  </si>
  <si>
    <t>obrubník betonový silniční nájezdový 1000x150x150mm</t>
  </si>
  <si>
    <t>-61098126</t>
  </si>
  <si>
    <t>6*1,02 'Přepočtené koeficientem množství</t>
  </si>
  <si>
    <t>28</t>
  </si>
  <si>
    <t>59217030</t>
  </si>
  <si>
    <t>obrubník betonový silniční přechodový 1000x150x150-250mm</t>
  </si>
  <si>
    <t>1561321973</t>
  </si>
  <si>
    <t>2*1,02 'Přepočtené koeficientem množství</t>
  </si>
  <si>
    <t>29</t>
  </si>
  <si>
    <t>916991121</t>
  </si>
  <si>
    <t>Lože pod obrubníky, krajníky nebo obruby z dlažebních kostek z betonu prostého</t>
  </si>
  <si>
    <t>-1036588321</t>
  </si>
  <si>
    <t>8,000*0,4*0,1</t>
  </si>
  <si>
    <t>997</t>
  </si>
  <si>
    <t>Přesun sutě</t>
  </si>
  <si>
    <t>30</t>
  </si>
  <si>
    <t>997221561</t>
  </si>
  <si>
    <t>Vodorovná doprava suti z kusových materiálů do 1 km</t>
  </si>
  <si>
    <t>-1394983581</t>
  </si>
  <si>
    <t>31</t>
  </si>
  <si>
    <t>997221569</t>
  </si>
  <si>
    <t>Příplatek ZKD 1 km u vodorovné dopravy suti z kusových materiálů</t>
  </si>
  <si>
    <t>1065089816</t>
  </si>
  <si>
    <t>2,102*19 'Přepočtené koeficientem množství</t>
  </si>
  <si>
    <t>32</t>
  </si>
  <si>
    <t>997221611</t>
  </si>
  <si>
    <t>Nakládání suti na dopravní prostředky pro vodorovnou dopravu</t>
  </si>
  <si>
    <t>-848755631</t>
  </si>
  <si>
    <t>33</t>
  </si>
  <si>
    <t>997221615</t>
  </si>
  <si>
    <t>Poplatek za uložení na skládce (skládkovné) stavebního odpadu betonového kód odpadu 17 01 01</t>
  </si>
  <si>
    <t>-1339417493</t>
  </si>
  <si>
    <t>998</t>
  </si>
  <si>
    <t>Přesun hmot</t>
  </si>
  <si>
    <t>34</t>
  </si>
  <si>
    <t>998225111</t>
  </si>
  <si>
    <t>Přesun hmot pro pozemní komunikace s krytem z kamene, monolitickým betonovým nebo živičným</t>
  </si>
  <si>
    <t>1389226884</t>
  </si>
  <si>
    <t>PSV</t>
  </si>
  <si>
    <t>Práce a dodávky PSV</t>
  </si>
  <si>
    <t>767</t>
  </si>
  <si>
    <t>Konstrukce zámečnické</t>
  </si>
  <si>
    <t>35</t>
  </si>
  <si>
    <t>767161R01</t>
  </si>
  <si>
    <t>Montáž+dodávka zábradlí z trubek do ocelové konstrukce vč.povrch.úpravy</t>
  </si>
  <si>
    <t>49454790</t>
  </si>
  <si>
    <t>6,0*2</t>
  </si>
  <si>
    <t>36</t>
  </si>
  <si>
    <t>767210153</t>
  </si>
  <si>
    <t>Montáž schodišťových stupňů ocelových rovných nebo vřetenových svařováním</t>
  </si>
  <si>
    <t>63045224</t>
  </si>
  <si>
    <t>37</t>
  </si>
  <si>
    <t>55347094.1</t>
  </si>
  <si>
    <t>stupeň schodišťový lisovaný žárově zinkovaný velikost 30/3mm 1500x305mm</t>
  </si>
  <si>
    <t>1120446737</t>
  </si>
  <si>
    <t>38</t>
  </si>
  <si>
    <t>767995117</t>
  </si>
  <si>
    <t>Montáž atypických zámečnických konstrukcí hm přes 250 do 500 kg</t>
  </si>
  <si>
    <t>kg</t>
  </si>
  <si>
    <t>-584466834</t>
  </si>
  <si>
    <t>ocel.schodiště</t>
  </si>
  <si>
    <t>450,0</t>
  </si>
  <si>
    <t>39</t>
  </si>
  <si>
    <t>553R001</t>
  </si>
  <si>
    <t>zámečnické konstrukce</t>
  </si>
  <si>
    <t>-1824101505</t>
  </si>
  <si>
    <t>40</t>
  </si>
  <si>
    <t>998767201</t>
  </si>
  <si>
    <t>Přesun hmot procentní pro zámečnické konstrukce v objektech v do 6 m</t>
  </si>
  <si>
    <t>%</t>
  </si>
  <si>
    <t>487802171</t>
  </si>
  <si>
    <t>789</t>
  </si>
  <si>
    <t>Povrchové úpravy ocelových konstrukcí a technologických zařízení</t>
  </si>
  <si>
    <t>41</t>
  </si>
  <si>
    <t>789222522</t>
  </si>
  <si>
    <t>Otryskání abrazivem ze strusky ocelových kcí třídy II stupeň zarezavění B stupeň přípravy Sa 2 1/2</t>
  </si>
  <si>
    <t>110001805</t>
  </si>
  <si>
    <t>450*54*0,001</t>
  </si>
  <si>
    <t>42</t>
  </si>
  <si>
    <t>789421532</t>
  </si>
  <si>
    <t>Žárové stříkání ocelových konstrukcí třídy II ZnAl 100 μm</t>
  </si>
  <si>
    <t>-626812849</t>
  </si>
  <si>
    <t>VRN</t>
  </si>
  <si>
    <t>Vedlejší rozpočtové náklady</t>
  </si>
  <si>
    <t>VRN1</t>
  </si>
  <si>
    <t>Průzkumné, geodetické a projektové práce</t>
  </si>
  <si>
    <t>43</t>
  </si>
  <si>
    <t>012103000</t>
  </si>
  <si>
    <t>Geodetické práce před výstavbou</t>
  </si>
  <si>
    <t>kpl</t>
  </si>
  <si>
    <t>1024</t>
  </si>
  <si>
    <t>289241124</t>
  </si>
  <si>
    <t>44</t>
  </si>
  <si>
    <t>012203000</t>
  </si>
  <si>
    <t>Geodetické práce při provádění stavby</t>
  </si>
  <si>
    <t>-739382976</t>
  </si>
  <si>
    <t>45</t>
  </si>
  <si>
    <t>012303000</t>
  </si>
  <si>
    <t>Geodetické práce po výstavbě</t>
  </si>
  <si>
    <t>-511631412</t>
  </si>
  <si>
    <t>VRN3</t>
  </si>
  <si>
    <t>Zařízení staveniště</t>
  </si>
  <si>
    <t>46</t>
  </si>
  <si>
    <t>030001000</t>
  </si>
  <si>
    <t>-1664669556</t>
  </si>
  <si>
    <t>SEZNAM FIGUR</t>
  </si>
  <si>
    <t>Výměra</t>
  </si>
  <si>
    <t>Použití figury: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</si>
</sst>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horizontal="right" vertical="center"/>
    </xf>
    <xf numFmtId="4" fontId="16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0" fillId="0" borderId="3" xfId="0" applyBorder="1" applyAlignment="1" applyProtection="1">
      <alignment vertical="center"/>
      <protection locked="0"/>
    </xf>
    <xf numFmtId="4" fontId="23" fillId="2" borderId="21" xfId="0" applyNumberFormat="1" applyFont="1" applyFill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4" fontId="36" fillId="2" borderId="21" xfId="0" applyNumberFormat="1" applyFont="1" applyFill="1" applyBorder="1" applyAlignment="1" applyProtection="1">
      <alignment vertical="center"/>
      <protection locked="0"/>
    </xf>
    <xf numFmtId="0" fontId="37" fillId="0" borderId="21" xfId="0" applyFont="1" applyBorder="1" applyAlignment="1" applyProtection="1">
      <alignment vertical="center"/>
      <protection locked="0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21" xfId="0" applyFont="1" applyBorder="1" applyAlignment="1">
      <alignment horizontal="left" vertical="center" wrapText="1"/>
    </xf>
    <xf numFmtId="0" fontId="38" fillId="0" borderId="21" xfId="0" applyFont="1" applyBorder="1" applyAlignment="1">
      <alignment horizontal="left" vertical="center"/>
    </xf>
    <xf numFmtId="167" fontId="38" fillId="0" borderId="15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2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4" fillId="5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4" fontId="25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5" fillId="4" borderId="6" xfId="0" applyFont="1" applyFill="1" applyBorder="1" applyAlignment="1" applyProtection="1">
      <alignment horizontal="left" vertical="center"/>
      <protection locked="0"/>
    </xf>
    <xf numFmtId="0" fontId="0" fillId="4" borderId="7" xfId="0" applyFill="1" applyBorder="1" applyAlignment="1" applyProtection="1">
      <alignment vertical="center"/>
      <protection locked="0"/>
    </xf>
    <xf numFmtId="0" fontId="5" fillId="4" borderId="7" xfId="0" applyFont="1" applyFill="1" applyBorder="1" applyAlignment="1" applyProtection="1">
      <alignment horizontal="right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4" fontId="5" fillId="4" borderId="7" xfId="0" applyNumberFormat="1" applyFont="1" applyFill="1" applyBorder="1" applyAlignment="1" applyProtection="1">
      <alignment vertical="center"/>
      <protection locked="0"/>
    </xf>
    <xf numFmtId="0" fontId="0" fillId="4" borderId="22" xfId="0" applyFill="1" applyBorder="1" applyAlignment="1" applyProtection="1">
      <alignment vertical="center"/>
      <protection locked="0"/>
    </xf>
    <xf numFmtId="0" fontId="20" fillId="0" borderId="4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24" fillId="0" borderId="1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4" fontId="33" fillId="0" borderId="10" xfId="0" applyNumberFormat="1" applyFont="1" applyBorder="1" applyProtection="1">
      <protection locked="0"/>
    </xf>
    <xf numFmtId="166" fontId="33" fillId="0" borderId="10" xfId="0" applyNumberFormat="1" applyFont="1" applyBorder="1" applyProtection="1">
      <protection locked="0"/>
    </xf>
    <xf numFmtId="166" fontId="33" fillId="0" borderId="11" xfId="0" applyNumberFormat="1" applyFont="1" applyBorder="1" applyProtection="1">
      <protection locked="0"/>
    </xf>
    <xf numFmtId="4" fontId="34" fillId="0" borderId="0" xfId="0" applyNumberFormat="1" applyFont="1" applyAlignment="1" applyProtection="1">
      <alignment vertical="center"/>
      <protection locked="0"/>
    </xf>
    <xf numFmtId="0" fontId="9" fillId="0" borderId="3" xfId="0" applyFont="1" applyBorder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17" xfId="0" applyFont="1" applyBorder="1" applyProtection="1">
      <protection locked="0"/>
    </xf>
    <xf numFmtId="4" fontId="9" fillId="0" borderId="0" xfId="0" applyNumberFormat="1" applyFont="1" applyProtection="1">
      <protection locked="0"/>
    </xf>
    <xf numFmtId="166" fontId="9" fillId="0" borderId="0" xfId="0" applyNumberFormat="1" applyFont="1" applyProtection="1">
      <protection locked="0"/>
    </xf>
    <xf numFmtId="166" fontId="9" fillId="0" borderId="12" xfId="0" applyNumberFormat="1" applyFont="1" applyBorder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4" fontId="24" fillId="0" borderId="0" xfId="0" applyNumberFormat="1" applyFont="1" applyAlignment="1" applyProtection="1">
      <alignment vertical="center"/>
      <protection locked="0"/>
    </xf>
    <xf numFmtId="166" fontId="24" fillId="0" borderId="0" xfId="0" applyNumberFormat="1" applyFont="1" applyAlignment="1" applyProtection="1">
      <alignment vertical="center"/>
      <protection locked="0"/>
    </xf>
    <xf numFmtId="166" fontId="24" fillId="0" borderId="12" xfId="0" applyNumberFormat="1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37" fillId="0" borderId="3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17" xfId="0" applyFont="1" applyBorder="1" applyAlignment="1" applyProtection="1">
      <alignment vertical="center"/>
      <protection locked="0"/>
    </xf>
    <xf numFmtId="0" fontId="12" fillId="0" borderId="12" xfId="0" applyFont="1" applyBorder="1" applyAlignment="1" applyProtection="1">
      <alignment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4" fontId="24" fillId="0" borderId="19" xfId="0" applyNumberFormat="1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166" fontId="24" fillId="0" borderId="19" xfId="0" applyNumberFormat="1" applyFont="1" applyBorder="1" applyAlignment="1" applyProtection="1">
      <alignment vertical="center"/>
      <protection locked="0"/>
    </xf>
    <xf numFmtId="166" fontId="24" fillId="0" borderId="20" xfId="0" applyNumberFormat="1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0" xfId="0" applyProtection="1"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left" vertical="center"/>
      <protection/>
    </xf>
    <xf numFmtId="4" fontId="25" fillId="0" borderId="0" xfId="0" applyNumberFormat="1" applyFont="1" applyProtection="1">
      <protection/>
    </xf>
    <xf numFmtId="0" fontId="9" fillId="0" borderId="0" xfId="0" applyFont="1" applyProtection="1"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Protection="1"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Protection="1">
      <protection/>
    </xf>
    <xf numFmtId="0" fontId="23" fillId="0" borderId="21" xfId="0" applyFont="1" applyBorder="1" applyAlignment="1" applyProtection="1">
      <alignment horizontal="center" vertical="center"/>
      <protection/>
    </xf>
    <xf numFmtId="49" fontId="23" fillId="0" borderId="21" xfId="0" applyNumberFormat="1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167" fontId="23" fillId="0" borderId="21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36" fillId="0" borderId="21" xfId="0" applyFont="1" applyBorder="1" applyAlignment="1" applyProtection="1">
      <alignment horizontal="center" vertical="center"/>
      <protection/>
    </xf>
    <xf numFmtId="49" fontId="36" fillId="0" borderId="21" xfId="0" applyNumberFormat="1" applyFont="1" applyBorder="1" applyAlignment="1" applyProtection="1">
      <alignment horizontal="left" vertical="center" wrapText="1"/>
      <protection/>
    </xf>
    <xf numFmtId="0" fontId="36" fillId="0" borderId="21" xfId="0" applyFont="1" applyBorder="1" applyAlignment="1" applyProtection="1">
      <alignment horizontal="left" vertical="center" wrapText="1"/>
      <protection/>
    </xf>
    <xf numFmtId="0" fontId="36" fillId="0" borderId="21" xfId="0" applyFont="1" applyBorder="1" applyAlignment="1" applyProtection="1">
      <alignment horizontal="center" vertical="center" wrapText="1"/>
      <protection/>
    </xf>
    <xf numFmtId="167" fontId="36" fillId="0" borderId="21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167" fontId="23" fillId="2" borderId="21" xfId="0" applyNumberFormat="1" applyFont="1" applyFill="1" applyBorder="1" applyAlignment="1" applyProtection="1">
      <alignment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36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70">
      <selection activeCell="AL83" sqref="AL83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9" width="25.8515625" style="0" hidden="1" customWidth="1"/>
    <col min="50" max="51" width="21.7109375" style="0" hidden="1" customWidth="1"/>
    <col min="52" max="53" width="25.00390625" style="0" hidden="1" customWidth="1"/>
    <col min="54" max="54" width="21.7109375" style="0" hidden="1" customWidth="1"/>
    <col min="55" max="55" width="19.140625" style="0" hidden="1" customWidth="1"/>
    <col min="56" max="56" width="25.00390625" style="0" hidden="1" customWidth="1"/>
    <col min="57" max="57" width="21.7109375" style="0" hidden="1" customWidth="1"/>
    <col min="58" max="58" width="19.140625" style="0" hidden="1" customWidth="1"/>
    <col min="59" max="59" width="66.421875" style="0" customWidth="1"/>
    <col min="71" max="91" width="9.28125" style="0" hidden="1" customWidth="1"/>
  </cols>
  <sheetData>
    <row r="1" spans="1:74" ht="12">
      <c r="A1" s="8" t="s">
        <v>0</v>
      </c>
      <c r="AZ1" s="8" t="s">
        <v>1</v>
      </c>
      <c r="BA1" s="8" t="s">
        <v>2</v>
      </c>
      <c r="BB1" s="8" t="s">
        <v>1</v>
      </c>
      <c r="BT1" s="8" t="s">
        <v>3</v>
      </c>
      <c r="BU1" s="8" t="s">
        <v>4</v>
      </c>
      <c r="BV1" s="8" t="s">
        <v>5</v>
      </c>
    </row>
    <row r="2" spans="44:72" ht="36.95" customHeight="1">
      <c r="AR2" s="116" t="s">
        <v>6</v>
      </c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S2" s="9" t="s">
        <v>7</v>
      </c>
      <c r="BT2" s="9" t="s">
        <v>8</v>
      </c>
    </row>
    <row r="3" spans="2:72" ht="6.9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  <c r="BS3" s="9" t="s">
        <v>7</v>
      </c>
      <c r="BT3" s="9" t="s">
        <v>9</v>
      </c>
    </row>
    <row r="4" spans="2:71" ht="24.95" customHeight="1">
      <c r="B4" s="12"/>
      <c r="D4" s="13" t="s">
        <v>10</v>
      </c>
      <c r="AR4" s="12"/>
      <c r="AS4" s="14" t="s">
        <v>11</v>
      </c>
      <c r="BG4" s="15" t="s">
        <v>12</v>
      </c>
      <c r="BS4" s="9" t="s">
        <v>13</v>
      </c>
    </row>
    <row r="5" spans="2:71" ht="12" customHeight="1">
      <c r="B5" s="12"/>
      <c r="D5" s="16" t="s">
        <v>14</v>
      </c>
      <c r="K5" s="102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R5" s="12"/>
      <c r="BG5" s="99" t="s">
        <v>16</v>
      </c>
      <c r="BS5" s="9" t="s">
        <v>7</v>
      </c>
    </row>
    <row r="6" spans="2:71" ht="36.95" customHeight="1">
      <c r="B6" s="12"/>
      <c r="D6" s="18" t="s">
        <v>17</v>
      </c>
      <c r="K6" s="104" t="s">
        <v>18</v>
      </c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R6" s="12"/>
      <c r="BG6" s="100"/>
      <c r="BS6" s="9" t="s">
        <v>7</v>
      </c>
    </row>
    <row r="7" spans="2:71" ht="12" customHeight="1">
      <c r="B7" s="12"/>
      <c r="D7" s="19" t="s">
        <v>19</v>
      </c>
      <c r="K7" s="17" t="s">
        <v>1</v>
      </c>
      <c r="AK7" s="19" t="s">
        <v>20</v>
      </c>
      <c r="AN7" s="17" t="s">
        <v>1</v>
      </c>
      <c r="AR7" s="12"/>
      <c r="BG7" s="100"/>
      <c r="BS7" s="9" t="s">
        <v>7</v>
      </c>
    </row>
    <row r="8" spans="2:71" ht="12" customHeight="1">
      <c r="B8" s="12"/>
      <c r="D8" s="19" t="s">
        <v>21</v>
      </c>
      <c r="K8" s="17" t="s">
        <v>22</v>
      </c>
      <c r="AK8" s="19" t="s">
        <v>23</v>
      </c>
      <c r="AN8" s="20" t="s">
        <v>24</v>
      </c>
      <c r="AR8" s="12"/>
      <c r="BG8" s="100"/>
      <c r="BS8" s="9" t="s">
        <v>7</v>
      </c>
    </row>
    <row r="9" spans="2:71" ht="14.45" customHeight="1">
      <c r="B9" s="12"/>
      <c r="AR9" s="12"/>
      <c r="BG9" s="100"/>
      <c r="BS9" s="9" t="s">
        <v>7</v>
      </c>
    </row>
    <row r="10" spans="2:71" ht="12" customHeight="1">
      <c r="B10" s="12"/>
      <c r="D10" s="19" t="s">
        <v>25</v>
      </c>
      <c r="AK10" s="19" t="s">
        <v>26</v>
      </c>
      <c r="AN10" s="17" t="s">
        <v>1</v>
      </c>
      <c r="AR10" s="12"/>
      <c r="BG10" s="100"/>
      <c r="BS10" s="9" t="s">
        <v>7</v>
      </c>
    </row>
    <row r="11" spans="2:71" ht="18.4" customHeight="1">
      <c r="B11" s="12"/>
      <c r="E11" s="17" t="s">
        <v>27</v>
      </c>
      <c r="AK11" s="19" t="s">
        <v>28</v>
      </c>
      <c r="AN11" s="17" t="s">
        <v>1</v>
      </c>
      <c r="AR11" s="12"/>
      <c r="BG11" s="100"/>
      <c r="BS11" s="9" t="s">
        <v>7</v>
      </c>
    </row>
    <row r="12" spans="2:71" ht="6.95" customHeight="1">
      <c r="B12" s="12"/>
      <c r="AR12" s="12"/>
      <c r="BG12" s="100"/>
      <c r="BS12" s="9" t="s">
        <v>7</v>
      </c>
    </row>
    <row r="13" spans="2:71" ht="12" customHeight="1">
      <c r="B13" s="12"/>
      <c r="D13" s="19" t="s">
        <v>29</v>
      </c>
      <c r="AK13" s="19" t="s">
        <v>26</v>
      </c>
      <c r="AN13" s="21" t="s">
        <v>30</v>
      </c>
      <c r="AR13" s="12"/>
      <c r="BG13" s="100"/>
      <c r="BS13" s="9" t="s">
        <v>7</v>
      </c>
    </row>
    <row r="14" spans="2:71" ht="12.75">
      <c r="B14" s="12"/>
      <c r="E14" s="105" t="s">
        <v>30</v>
      </c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9" t="s">
        <v>28</v>
      </c>
      <c r="AN14" s="21" t="s">
        <v>30</v>
      </c>
      <c r="AR14" s="12"/>
      <c r="BG14" s="100"/>
      <c r="BS14" s="9" t="s">
        <v>7</v>
      </c>
    </row>
    <row r="15" spans="2:71" ht="6.95" customHeight="1">
      <c r="B15" s="12"/>
      <c r="AR15" s="12"/>
      <c r="BG15" s="100"/>
      <c r="BS15" s="9" t="s">
        <v>3</v>
      </c>
    </row>
    <row r="16" spans="2:71" ht="12" customHeight="1">
      <c r="B16" s="12"/>
      <c r="D16" s="19" t="s">
        <v>31</v>
      </c>
      <c r="AK16" s="19" t="s">
        <v>26</v>
      </c>
      <c r="AN16" s="17" t="s">
        <v>1</v>
      </c>
      <c r="AR16" s="12"/>
      <c r="BG16" s="100"/>
      <c r="BS16" s="9" t="s">
        <v>3</v>
      </c>
    </row>
    <row r="17" spans="2:71" ht="18.4" customHeight="1">
      <c r="B17" s="12"/>
      <c r="E17" s="17" t="s">
        <v>32</v>
      </c>
      <c r="AK17" s="19" t="s">
        <v>28</v>
      </c>
      <c r="AN17" s="17" t="s">
        <v>1</v>
      </c>
      <c r="AR17" s="12"/>
      <c r="BG17" s="100"/>
      <c r="BS17" s="9" t="s">
        <v>4</v>
      </c>
    </row>
    <row r="18" spans="2:71" ht="6.95" customHeight="1">
      <c r="B18" s="12"/>
      <c r="AR18" s="12"/>
      <c r="BG18" s="100"/>
      <c r="BS18" s="9" t="s">
        <v>7</v>
      </c>
    </row>
    <row r="19" spans="2:71" ht="12" customHeight="1">
      <c r="B19" s="12"/>
      <c r="D19" s="19" t="s">
        <v>33</v>
      </c>
      <c r="AK19" s="19" t="s">
        <v>26</v>
      </c>
      <c r="AN19" s="17" t="s">
        <v>1</v>
      </c>
      <c r="AR19" s="12"/>
      <c r="BG19" s="100"/>
      <c r="BS19" s="9" t="s">
        <v>7</v>
      </c>
    </row>
    <row r="20" spans="2:71" ht="18.4" customHeight="1">
      <c r="B20" s="12"/>
      <c r="E20" s="17" t="s">
        <v>34</v>
      </c>
      <c r="AK20" s="19" t="s">
        <v>28</v>
      </c>
      <c r="AN20" s="17" t="s">
        <v>1</v>
      </c>
      <c r="AR20" s="12"/>
      <c r="BG20" s="100"/>
      <c r="BS20" s="9" t="s">
        <v>4</v>
      </c>
    </row>
    <row r="21" spans="2:59" ht="6.95" customHeight="1">
      <c r="B21" s="12"/>
      <c r="AR21" s="12"/>
      <c r="BG21" s="100"/>
    </row>
    <row r="22" spans="2:59" ht="12" customHeight="1">
      <c r="B22" s="12"/>
      <c r="D22" s="19" t="s">
        <v>35</v>
      </c>
      <c r="AR22" s="12"/>
      <c r="BG22" s="100"/>
    </row>
    <row r="23" spans="2:59" ht="16.5" customHeight="1">
      <c r="B23" s="12"/>
      <c r="E23" s="107" t="s">
        <v>1</v>
      </c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R23" s="12"/>
      <c r="BG23" s="100"/>
    </row>
    <row r="24" spans="2:59" ht="6.95" customHeight="1">
      <c r="B24" s="12"/>
      <c r="AR24" s="12"/>
      <c r="BG24" s="100"/>
    </row>
    <row r="25" spans="2:59" ht="6.95" customHeight="1">
      <c r="B25" s="1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12"/>
      <c r="BG25" s="100"/>
    </row>
    <row r="26" spans="2:59" s="1" customFormat="1" ht="25.9" customHeight="1">
      <c r="B26" s="23"/>
      <c r="D26" s="24" t="s">
        <v>36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08">
        <f>ROUND(AG94,2)</f>
        <v>0</v>
      </c>
      <c r="AL26" s="109"/>
      <c r="AM26" s="109"/>
      <c r="AN26" s="109"/>
      <c r="AO26" s="109"/>
      <c r="AR26" s="23"/>
      <c r="BG26" s="100"/>
    </row>
    <row r="27" spans="2:59" s="1" customFormat="1" ht="6.95" customHeight="1">
      <c r="B27" s="23"/>
      <c r="AR27" s="23"/>
      <c r="BG27" s="100"/>
    </row>
    <row r="28" spans="2:59" s="1" customFormat="1" ht="12.75">
      <c r="B28" s="23"/>
      <c r="L28" s="110" t="s">
        <v>37</v>
      </c>
      <c r="M28" s="110"/>
      <c r="N28" s="110"/>
      <c r="O28" s="110"/>
      <c r="P28" s="110"/>
      <c r="W28" s="110" t="s">
        <v>38</v>
      </c>
      <c r="X28" s="110"/>
      <c r="Y28" s="110"/>
      <c r="Z28" s="110"/>
      <c r="AA28" s="110"/>
      <c r="AB28" s="110"/>
      <c r="AC28" s="110"/>
      <c r="AD28" s="110"/>
      <c r="AE28" s="110"/>
      <c r="AK28" s="110" t="s">
        <v>39</v>
      </c>
      <c r="AL28" s="110"/>
      <c r="AM28" s="110"/>
      <c r="AN28" s="110"/>
      <c r="AO28" s="110"/>
      <c r="AR28" s="23"/>
      <c r="BG28" s="100"/>
    </row>
    <row r="29" spans="2:59" s="2" customFormat="1" ht="14.45" customHeight="1">
      <c r="B29" s="26"/>
      <c r="D29" s="19" t="s">
        <v>40</v>
      </c>
      <c r="F29" s="19" t="s">
        <v>41</v>
      </c>
      <c r="L29" s="98">
        <v>0.21</v>
      </c>
      <c r="M29" s="97"/>
      <c r="N29" s="97"/>
      <c r="O29" s="97"/>
      <c r="P29" s="97"/>
      <c r="W29" s="96">
        <f>ROUND(BB94,2)</f>
        <v>0</v>
      </c>
      <c r="X29" s="97"/>
      <c r="Y29" s="97"/>
      <c r="Z29" s="97"/>
      <c r="AA29" s="97"/>
      <c r="AB29" s="97"/>
      <c r="AC29" s="97"/>
      <c r="AD29" s="97"/>
      <c r="AE29" s="97"/>
      <c r="AK29" s="96">
        <f>ROUND(AX94,2)</f>
        <v>0</v>
      </c>
      <c r="AL29" s="97"/>
      <c r="AM29" s="97"/>
      <c r="AN29" s="97"/>
      <c r="AO29" s="97"/>
      <c r="AR29" s="26"/>
      <c r="BG29" s="101"/>
    </row>
    <row r="30" spans="2:59" s="2" customFormat="1" ht="14.45" customHeight="1">
      <c r="B30" s="26"/>
      <c r="F30" s="19" t="s">
        <v>42</v>
      </c>
      <c r="L30" s="98">
        <v>0.15</v>
      </c>
      <c r="M30" s="97"/>
      <c r="N30" s="97"/>
      <c r="O30" s="97"/>
      <c r="P30" s="97"/>
      <c r="W30" s="96">
        <f>ROUND(BC94,2)</f>
        <v>0</v>
      </c>
      <c r="X30" s="97"/>
      <c r="Y30" s="97"/>
      <c r="Z30" s="97"/>
      <c r="AA30" s="97"/>
      <c r="AB30" s="97"/>
      <c r="AC30" s="97"/>
      <c r="AD30" s="97"/>
      <c r="AE30" s="97"/>
      <c r="AK30" s="96">
        <f>ROUND(AY94,2)</f>
        <v>0</v>
      </c>
      <c r="AL30" s="97"/>
      <c r="AM30" s="97"/>
      <c r="AN30" s="97"/>
      <c r="AO30" s="97"/>
      <c r="AR30" s="26"/>
      <c r="BG30" s="101"/>
    </row>
    <row r="31" spans="2:59" s="2" customFormat="1" ht="14.45" customHeight="1" hidden="1">
      <c r="B31" s="26"/>
      <c r="F31" s="19" t="s">
        <v>43</v>
      </c>
      <c r="L31" s="98">
        <v>0.21</v>
      </c>
      <c r="M31" s="97"/>
      <c r="N31" s="97"/>
      <c r="O31" s="97"/>
      <c r="P31" s="97"/>
      <c r="W31" s="96">
        <f>ROUND(BD94,2)</f>
        <v>0</v>
      </c>
      <c r="X31" s="97"/>
      <c r="Y31" s="97"/>
      <c r="Z31" s="97"/>
      <c r="AA31" s="97"/>
      <c r="AB31" s="97"/>
      <c r="AC31" s="97"/>
      <c r="AD31" s="97"/>
      <c r="AE31" s="97"/>
      <c r="AK31" s="96">
        <v>0</v>
      </c>
      <c r="AL31" s="97"/>
      <c r="AM31" s="97"/>
      <c r="AN31" s="97"/>
      <c r="AO31" s="97"/>
      <c r="AR31" s="26"/>
      <c r="BG31" s="101"/>
    </row>
    <row r="32" spans="2:59" s="2" customFormat="1" ht="14.45" customHeight="1" hidden="1">
      <c r="B32" s="26"/>
      <c r="F32" s="19" t="s">
        <v>44</v>
      </c>
      <c r="L32" s="98">
        <v>0.15</v>
      </c>
      <c r="M32" s="97"/>
      <c r="N32" s="97"/>
      <c r="O32" s="97"/>
      <c r="P32" s="97"/>
      <c r="W32" s="96">
        <f>ROUND(BE94,2)</f>
        <v>0</v>
      </c>
      <c r="X32" s="97"/>
      <c r="Y32" s="97"/>
      <c r="Z32" s="97"/>
      <c r="AA32" s="97"/>
      <c r="AB32" s="97"/>
      <c r="AC32" s="97"/>
      <c r="AD32" s="97"/>
      <c r="AE32" s="97"/>
      <c r="AK32" s="96">
        <v>0</v>
      </c>
      <c r="AL32" s="97"/>
      <c r="AM32" s="97"/>
      <c r="AN32" s="97"/>
      <c r="AO32" s="97"/>
      <c r="AR32" s="26"/>
      <c r="BG32" s="101"/>
    </row>
    <row r="33" spans="2:59" s="2" customFormat="1" ht="14.45" customHeight="1" hidden="1">
      <c r="B33" s="26"/>
      <c r="F33" s="19" t="s">
        <v>45</v>
      </c>
      <c r="L33" s="98">
        <v>0</v>
      </c>
      <c r="M33" s="97"/>
      <c r="N33" s="97"/>
      <c r="O33" s="97"/>
      <c r="P33" s="97"/>
      <c r="W33" s="96">
        <f>ROUND(BF94,2)</f>
        <v>0</v>
      </c>
      <c r="X33" s="97"/>
      <c r="Y33" s="97"/>
      <c r="Z33" s="97"/>
      <c r="AA33" s="97"/>
      <c r="AB33" s="97"/>
      <c r="AC33" s="97"/>
      <c r="AD33" s="97"/>
      <c r="AE33" s="97"/>
      <c r="AK33" s="96">
        <v>0</v>
      </c>
      <c r="AL33" s="97"/>
      <c r="AM33" s="97"/>
      <c r="AN33" s="97"/>
      <c r="AO33" s="97"/>
      <c r="AR33" s="26"/>
      <c r="BG33" s="101"/>
    </row>
    <row r="34" spans="2:59" s="1" customFormat="1" ht="6.95" customHeight="1">
      <c r="B34" s="23"/>
      <c r="AR34" s="23"/>
      <c r="BG34" s="100"/>
    </row>
    <row r="35" spans="2:44" s="1" customFormat="1" ht="25.9" customHeight="1">
      <c r="B35" s="23"/>
      <c r="C35" s="27"/>
      <c r="D35" s="28" t="s">
        <v>46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0" t="s">
        <v>47</v>
      </c>
      <c r="U35" s="29"/>
      <c r="V35" s="29"/>
      <c r="W35" s="29"/>
      <c r="X35" s="131" t="s">
        <v>48</v>
      </c>
      <c r="Y35" s="132"/>
      <c r="Z35" s="132"/>
      <c r="AA35" s="132"/>
      <c r="AB35" s="132"/>
      <c r="AC35" s="29"/>
      <c r="AD35" s="29"/>
      <c r="AE35" s="29"/>
      <c r="AF35" s="29"/>
      <c r="AG35" s="29"/>
      <c r="AH35" s="29"/>
      <c r="AI35" s="29"/>
      <c r="AJ35" s="29"/>
      <c r="AK35" s="133">
        <f>SUM(AK26:AK33)</f>
        <v>0</v>
      </c>
      <c r="AL35" s="132"/>
      <c r="AM35" s="132"/>
      <c r="AN35" s="132"/>
      <c r="AO35" s="134"/>
      <c r="AP35" s="27"/>
      <c r="AQ35" s="27"/>
      <c r="AR35" s="23"/>
    </row>
    <row r="36" spans="2:44" s="1" customFormat="1" ht="6.95" customHeight="1">
      <c r="B36" s="23"/>
      <c r="AR36" s="23"/>
    </row>
    <row r="37" spans="2:44" s="1" customFormat="1" ht="14.45" customHeight="1">
      <c r="B37" s="23"/>
      <c r="AR37" s="23"/>
    </row>
    <row r="38" spans="2:44" ht="14.45" customHeight="1">
      <c r="B38" s="12"/>
      <c r="AR38" s="12"/>
    </row>
    <row r="39" spans="2:44" ht="14.45" customHeight="1">
      <c r="B39" s="12"/>
      <c r="AR39" s="12"/>
    </row>
    <row r="40" spans="2:44" ht="14.45" customHeight="1">
      <c r="B40" s="12"/>
      <c r="AR40" s="12"/>
    </row>
    <row r="41" spans="2:44" ht="14.45" customHeight="1">
      <c r="B41" s="12"/>
      <c r="AR41" s="12"/>
    </row>
    <row r="42" spans="2:44" ht="14.45" customHeight="1">
      <c r="B42" s="12"/>
      <c r="AR42" s="12"/>
    </row>
    <row r="43" spans="2:44" ht="14.45" customHeight="1">
      <c r="B43" s="12"/>
      <c r="AR43" s="12"/>
    </row>
    <row r="44" spans="2:44" ht="14.45" customHeight="1">
      <c r="B44" s="12"/>
      <c r="AR44" s="12"/>
    </row>
    <row r="45" spans="2:44" ht="14.45" customHeight="1">
      <c r="B45" s="12"/>
      <c r="AR45" s="12"/>
    </row>
    <row r="46" spans="2:44" ht="14.45" customHeight="1">
      <c r="B46" s="12"/>
      <c r="AR46" s="12"/>
    </row>
    <row r="47" spans="2:44" ht="14.45" customHeight="1">
      <c r="B47" s="12"/>
      <c r="AR47" s="12"/>
    </row>
    <row r="48" spans="2:44" ht="14.45" customHeight="1">
      <c r="B48" s="12"/>
      <c r="AR48" s="12"/>
    </row>
    <row r="49" spans="2:44" s="1" customFormat="1" ht="14.45" customHeight="1">
      <c r="B49" s="23"/>
      <c r="D49" s="31" t="s">
        <v>49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1" t="s">
        <v>50</v>
      </c>
      <c r="AI49" s="32"/>
      <c r="AJ49" s="32"/>
      <c r="AK49" s="32"/>
      <c r="AL49" s="32"/>
      <c r="AM49" s="32"/>
      <c r="AN49" s="32"/>
      <c r="AO49" s="32"/>
      <c r="AR49" s="23"/>
    </row>
    <row r="50" spans="2:44" ht="12">
      <c r="B50" s="12"/>
      <c r="AR50" s="12"/>
    </row>
    <row r="51" spans="2:44" ht="12">
      <c r="B51" s="12"/>
      <c r="AR51" s="12"/>
    </row>
    <row r="52" spans="2:44" ht="12">
      <c r="B52" s="12"/>
      <c r="AR52" s="12"/>
    </row>
    <row r="53" spans="2:44" ht="12">
      <c r="B53" s="12"/>
      <c r="AR53" s="12"/>
    </row>
    <row r="54" spans="2:44" ht="12">
      <c r="B54" s="12"/>
      <c r="AR54" s="12"/>
    </row>
    <row r="55" spans="2:44" ht="12">
      <c r="B55" s="12"/>
      <c r="AR55" s="12"/>
    </row>
    <row r="56" spans="2:44" ht="12">
      <c r="B56" s="12"/>
      <c r="AR56" s="12"/>
    </row>
    <row r="57" spans="2:44" ht="12">
      <c r="B57" s="12"/>
      <c r="AR57" s="12"/>
    </row>
    <row r="58" spans="2:44" ht="12">
      <c r="B58" s="12"/>
      <c r="AR58" s="12"/>
    </row>
    <row r="59" spans="2:44" ht="12">
      <c r="B59" s="12"/>
      <c r="AR59" s="12"/>
    </row>
    <row r="60" spans="2:44" s="1" customFormat="1" ht="12.75">
      <c r="B60" s="23"/>
      <c r="D60" s="33" t="s">
        <v>51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33" t="s">
        <v>52</v>
      </c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33" t="s">
        <v>51</v>
      </c>
      <c r="AI60" s="25"/>
      <c r="AJ60" s="25"/>
      <c r="AK60" s="25"/>
      <c r="AL60" s="25"/>
      <c r="AM60" s="33" t="s">
        <v>52</v>
      </c>
      <c r="AN60" s="25"/>
      <c r="AO60" s="25"/>
      <c r="AR60" s="23"/>
    </row>
    <row r="61" spans="2:44" ht="12">
      <c r="B61" s="12"/>
      <c r="AR61" s="12"/>
    </row>
    <row r="62" spans="2:44" ht="12">
      <c r="B62" s="12"/>
      <c r="AR62" s="12"/>
    </row>
    <row r="63" spans="2:44" ht="12">
      <c r="B63" s="12"/>
      <c r="AR63" s="12"/>
    </row>
    <row r="64" spans="2:44" s="1" customFormat="1" ht="12.75">
      <c r="B64" s="23"/>
      <c r="D64" s="31" t="s">
        <v>53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1" t="s">
        <v>54</v>
      </c>
      <c r="AI64" s="32"/>
      <c r="AJ64" s="32"/>
      <c r="AK64" s="32"/>
      <c r="AL64" s="32"/>
      <c r="AM64" s="32"/>
      <c r="AN64" s="32"/>
      <c r="AO64" s="32"/>
      <c r="AR64" s="23"/>
    </row>
    <row r="65" spans="2:44" ht="12">
      <c r="B65" s="12"/>
      <c r="AR65" s="12"/>
    </row>
    <row r="66" spans="2:44" ht="12">
      <c r="B66" s="12"/>
      <c r="AR66" s="12"/>
    </row>
    <row r="67" spans="2:44" ht="12">
      <c r="B67" s="12"/>
      <c r="AR67" s="12"/>
    </row>
    <row r="68" spans="2:44" ht="12">
      <c r="B68" s="12"/>
      <c r="AR68" s="12"/>
    </row>
    <row r="69" spans="2:44" ht="12">
      <c r="B69" s="12"/>
      <c r="AR69" s="12"/>
    </row>
    <row r="70" spans="2:44" ht="12">
      <c r="B70" s="12"/>
      <c r="AR70" s="12"/>
    </row>
    <row r="71" spans="2:44" ht="12">
      <c r="B71" s="12"/>
      <c r="AR71" s="12"/>
    </row>
    <row r="72" spans="2:44" ht="12">
      <c r="B72" s="12"/>
      <c r="AR72" s="12"/>
    </row>
    <row r="73" spans="2:44" ht="12">
      <c r="B73" s="12"/>
      <c r="AR73" s="12"/>
    </row>
    <row r="74" spans="2:44" ht="12">
      <c r="B74" s="12"/>
      <c r="AR74" s="12"/>
    </row>
    <row r="75" spans="2:44" s="1" customFormat="1" ht="12.75">
      <c r="B75" s="23"/>
      <c r="D75" s="33" t="s">
        <v>51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33" t="s">
        <v>52</v>
      </c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33" t="s">
        <v>51</v>
      </c>
      <c r="AI75" s="25"/>
      <c r="AJ75" s="25"/>
      <c r="AK75" s="25"/>
      <c r="AL75" s="25"/>
      <c r="AM75" s="33" t="s">
        <v>52</v>
      </c>
      <c r="AN75" s="25"/>
      <c r="AO75" s="25"/>
      <c r="AR75" s="23"/>
    </row>
    <row r="76" spans="2:44" s="1" customFormat="1" ht="12">
      <c r="B76" s="23"/>
      <c r="AR76" s="23"/>
    </row>
    <row r="77" spans="2:44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23"/>
    </row>
    <row r="81" spans="2:44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23"/>
    </row>
    <row r="82" spans="2:44" s="1" customFormat="1" ht="24.95" customHeight="1">
      <c r="B82" s="23"/>
      <c r="C82" s="13" t="s">
        <v>55</v>
      </c>
      <c r="AR82" s="23"/>
    </row>
    <row r="83" spans="2:44" s="1" customFormat="1" ht="6.95" customHeight="1">
      <c r="B83" s="23"/>
      <c r="AR83" s="23"/>
    </row>
    <row r="84" spans="2:44" s="3" customFormat="1" ht="12" customHeight="1">
      <c r="B84" s="38"/>
      <c r="C84" s="19" t="s">
        <v>14</v>
      </c>
      <c r="L84" s="3">
        <f>K5</f>
        <v>0</v>
      </c>
      <c r="AR84" s="38"/>
    </row>
    <row r="85" spans="2:44" s="4" customFormat="1" ht="36.95" customHeight="1">
      <c r="B85" s="39"/>
      <c r="C85" s="40" t="s">
        <v>17</v>
      </c>
      <c r="L85" s="122" t="str">
        <f>K6</f>
        <v>Parkoviště Na Křižanově pile</v>
      </c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R85" s="39"/>
    </row>
    <row r="86" spans="2:44" s="1" customFormat="1" ht="6.95" customHeight="1">
      <c r="B86" s="23"/>
      <c r="AR86" s="23"/>
    </row>
    <row r="87" spans="2:44" s="1" customFormat="1" ht="12" customHeight="1">
      <c r="B87" s="23"/>
      <c r="C87" s="19" t="s">
        <v>21</v>
      </c>
      <c r="L87" s="41" t="str">
        <f>IF(K8="","",K8)</f>
        <v>Valašské Meziříčí</v>
      </c>
      <c r="AI87" s="19" t="s">
        <v>23</v>
      </c>
      <c r="AM87" s="124" t="str">
        <f>IF(AN8="","",AN8)</f>
        <v>16. 4. 2023</v>
      </c>
      <c r="AN87" s="124"/>
      <c r="AR87" s="23"/>
    </row>
    <row r="88" spans="2:44" s="1" customFormat="1" ht="6.95" customHeight="1">
      <c r="B88" s="23"/>
      <c r="AR88" s="23"/>
    </row>
    <row r="89" spans="2:58" s="1" customFormat="1" ht="15.2" customHeight="1">
      <c r="B89" s="23"/>
      <c r="C89" s="19" t="s">
        <v>25</v>
      </c>
      <c r="L89" s="3" t="str">
        <f>IF(E11="","",E11)</f>
        <v>Město Valašské Meziříčí</v>
      </c>
      <c r="AI89" s="19" t="s">
        <v>31</v>
      </c>
      <c r="AM89" s="125" t="str">
        <f>IF(E17="","",E17)</f>
        <v xml:space="preserve"> </v>
      </c>
      <c r="AN89" s="126"/>
      <c r="AO89" s="126"/>
      <c r="AP89" s="126"/>
      <c r="AR89" s="23"/>
      <c r="AS89" s="127" t="s">
        <v>56</v>
      </c>
      <c r="AT89" s="128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4"/>
    </row>
    <row r="90" spans="2:58" s="1" customFormat="1" ht="15.2" customHeight="1">
      <c r="B90" s="23"/>
      <c r="C90" s="19" t="s">
        <v>29</v>
      </c>
      <c r="L90" s="3" t="str">
        <f>IF(E14="Vyplň údaj","",E14)</f>
        <v/>
      </c>
      <c r="AI90" s="19" t="s">
        <v>33</v>
      </c>
      <c r="AM90" s="125" t="str">
        <f>IF(E20="","",E20)</f>
        <v>Fajfrová Irena</v>
      </c>
      <c r="AN90" s="126"/>
      <c r="AO90" s="126"/>
      <c r="AP90" s="126"/>
      <c r="AR90" s="23"/>
      <c r="AS90" s="129"/>
      <c r="AT90" s="130"/>
      <c r="BF90" s="45"/>
    </row>
    <row r="91" spans="2:58" s="1" customFormat="1" ht="10.9" customHeight="1">
      <c r="B91" s="23"/>
      <c r="AR91" s="23"/>
      <c r="AS91" s="129"/>
      <c r="AT91" s="130"/>
      <c r="BF91" s="45"/>
    </row>
    <row r="92" spans="2:58" s="1" customFormat="1" ht="29.25" customHeight="1">
      <c r="B92" s="23"/>
      <c r="C92" s="117" t="s">
        <v>57</v>
      </c>
      <c r="D92" s="118"/>
      <c r="E92" s="118"/>
      <c r="F92" s="118"/>
      <c r="G92" s="118"/>
      <c r="H92" s="46"/>
      <c r="I92" s="119" t="s">
        <v>58</v>
      </c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20" t="s">
        <v>59</v>
      </c>
      <c r="AH92" s="118"/>
      <c r="AI92" s="118"/>
      <c r="AJ92" s="118"/>
      <c r="AK92" s="118"/>
      <c r="AL92" s="118"/>
      <c r="AM92" s="118"/>
      <c r="AN92" s="119" t="s">
        <v>60</v>
      </c>
      <c r="AO92" s="118"/>
      <c r="AP92" s="121"/>
      <c r="AQ92" s="47" t="s">
        <v>61</v>
      </c>
      <c r="AR92" s="23"/>
      <c r="AS92" s="48" t="s">
        <v>62</v>
      </c>
      <c r="AT92" s="49" t="s">
        <v>63</v>
      </c>
      <c r="AU92" s="49" t="s">
        <v>64</v>
      </c>
      <c r="AV92" s="49" t="s">
        <v>65</v>
      </c>
      <c r="AW92" s="49" t="s">
        <v>66</v>
      </c>
      <c r="AX92" s="49" t="s">
        <v>67</v>
      </c>
      <c r="AY92" s="49" t="s">
        <v>68</v>
      </c>
      <c r="AZ92" s="49" t="s">
        <v>69</v>
      </c>
      <c r="BA92" s="49" t="s">
        <v>70</v>
      </c>
      <c r="BB92" s="49" t="s">
        <v>71</v>
      </c>
      <c r="BC92" s="49" t="s">
        <v>72</v>
      </c>
      <c r="BD92" s="49" t="s">
        <v>73</v>
      </c>
      <c r="BE92" s="49" t="s">
        <v>74</v>
      </c>
      <c r="BF92" s="50" t="s">
        <v>75</v>
      </c>
    </row>
    <row r="93" spans="2:58" s="1" customFormat="1" ht="10.9" customHeight="1">
      <c r="B93" s="23"/>
      <c r="AR93" s="23"/>
      <c r="AS93" s="51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4"/>
    </row>
    <row r="94" spans="2:90" s="5" customFormat="1" ht="32.45" customHeight="1">
      <c r="B94" s="52"/>
      <c r="C94" s="53" t="s">
        <v>76</v>
      </c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114">
        <f>ROUND(AG95,2)</f>
        <v>0</v>
      </c>
      <c r="AH94" s="114"/>
      <c r="AI94" s="114"/>
      <c r="AJ94" s="114"/>
      <c r="AK94" s="114"/>
      <c r="AL94" s="114"/>
      <c r="AM94" s="114"/>
      <c r="AN94" s="115">
        <f>SUM(AG94,AV94)</f>
        <v>0</v>
      </c>
      <c r="AO94" s="115"/>
      <c r="AP94" s="115"/>
      <c r="AQ94" s="55" t="s">
        <v>1</v>
      </c>
      <c r="AR94" s="52"/>
      <c r="AS94" s="56">
        <f>ROUND(AS95,2)</f>
        <v>0</v>
      </c>
      <c r="AT94" s="57">
        <f>ROUND(AT95,2)</f>
        <v>0</v>
      </c>
      <c r="AU94" s="58">
        <f>ROUND(AU95,2)</f>
        <v>0</v>
      </c>
      <c r="AV94" s="58">
        <f>ROUND(SUM(AX94:AY94),2)</f>
        <v>0</v>
      </c>
      <c r="AW94" s="59">
        <f>ROUND(AW95,5)</f>
        <v>0</v>
      </c>
      <c r="AX94" s="58">
        <f>ROUND(BB94*L29,2)</f>
        <v>0</v>
      </c>
      <c r="AY94" s="58">
        <f>ROUND(BC94*L30,2)</f>
        <v>0</v>
      </c>
      <c r="AZ94" s="58">
        <f>ROUND(BD94*L29,2)</f>
        <v>0</v>
      </c>
      <c r="BA94" s="58">
        <f>ROUND(BE94*L30,2)</f>
        <v>0</v>
      </c>
      <c r="BB94" s="58">
        <f>ROUND(BB95,2)</f>
        <v>0</v>
      </c>
      <c r="BC94" s="58">
        <f>ROUND(BC95,2)</f>
        <v>0</v>
      </c>
      <c r="BD94" s="58">
        <f>ROUND(BD95,2)</f>
        <v>0</v>
      </c>
      <c r="BE94" s="58">
        <f>ROUND(BE95,2)</f>
        <v>0</v>
      </c>
      <c r="BF94" s="60">
        <f>ROUND(BF95,2)</f>
        <v>0</v>
      </c>
      <c r="BS94" s="61" t="s">
        <v>77</v>
      </c>
      <c r="BT94" s="61" t="s">
        <v>78</v>
      </c>
      <c r="BV94" s="61" t="s">
        <v>79</v>
      </c>
      <c r="BW94" s="61" t="s">
        <v>5</v>
      </c>
      <c r="BX94" s="61" t="s">
        <v>80</v>
      </c>
      <c r="CL94" s="61" t="s">
        <v>1</v>
      </c>
    </row>
    <row r="95" spans="1:90" s="6" customFormat="1" ht="24.75" customHeight="1">
      <c r="A95" s="62" t="s">
        <v>81</v>
      </c>
      <c r="B95" s="63"/>
      <c r="C95" s="64"/>
      <c r="D95" s="113"/>
      <c r="E95" s="113"/>
      <c r="F95" s="113"/>
      <c r="G95" s="113"/>
      <c r="H95" s="113"/>
      <c r="I95" s="65"/>
      <c r="J95" s="113" t="s">
        <v>18</v>
      </c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1">
        <f>'Mesto1115 - Parkoviště Na...'!K30</f>
        <v>0</v>
      </c>
      <c r="AH95" s="112"/>
      <c r="AI95" s="112"/>
      <c r="AJ95" s="112"/>
      <c r="AK95" s="112"/>
      <c r="AL95" s="112"/>
      <c r="AM95" s="112"/>
      <c r="AN95" s="111">
        <f>SUM(AG95,AV95)</f>
        <v>0</v>
      </c>
      <c r="AO95" s="112"/>
      <c r="AP95" s="112"/>
      <c r="AQ95" s="66" t="s">
        <v>82</v>
      </c>
      <c r="AR95" s="63"/>
      <c r="AS95" s="67">
        <f>'Mesto1115 - Parkoviště Na...'!K28</f>
        <v>0</v>
      </c>
      <c r="AT95" s="68">
        <f>'Mesto1115 - Parkoviště Na...'!K29</f>
        <v>0</v>
      </c>
      <c r="AU95" s="68">
        <v>0</v>
      </c>
      <c r="AV95" s="68">
        <f>ROUND(SUM(AX95:AY95),2)</f>
        <v>0</v>
      </c>
      <c r="AW95" s="69">
        <f>'Mesto1115 - Parkoviště Na...'!T125</f>
        <v>0</v>
      </c>
      <c r="AX95" s="68">
        <f>'Mesto1115 - Parkoviště Na...'!K33</f>
        <v>0</v>
      </c>
      <c r="AY95" s="68">
        <f>'Mesto1115 - Parkoviště Na...'!K34</f>
        <v>0</v>
      </c>
      <c r="AZ95" s="68">
        <f>'Mesto1115 - Parkoviště Na...'!K35</f>
        <v>0</v>
      </c>
      <c r="BA95" s="68">
        <f>'Mesto1115 - Parkoviště Na...'!K36</f>
        <v>0</v>
      </c>
      <c r="BB95" s="68">
        <f>'Mesto1115 - Parkoviště Na...'!F33</f>
        <v>0</v>
      </c>
      <c r="BC95" s="68">
        <f>'Mesto1115 - Parkoviště Na...'!F34</f>
        <v>0</v>
      </c>
      <c r="BD95" s="68">
        <f>'Mesto1115 - Parkoviště Na...'!F35</f>
        <v>0</v>
      </c>
      <c r="BE95" s="68">
        <f>'Mesto1115 - Parkoviště Na...'!F36</f>
        <v>0</v>
      </c>
      <c r="BF95" s="70">
        <f>'Mesto1115 - Parkoviště Na...'!F37</f>
        <v>0</v>
      </c>
      <c r="BT95" s="71" t="s">
        <v>83</v>
      </c>
      <c r="BU95" s="71" t="s">
        <v>84</v>
      </c>
      <c r="BV95" s="71" t="s">
        <v>79</v>
      </c>
      <c r="BW95" s="71" t="s">
        <v>5</v>
      </c>
      <c r="BX95" s="71" t="s">
        <v>80</v>
      </c>
      <c r="CL95" s="71" t="s">
        <v>1</v>
      </c>
    </row>
    <row r="96" spans="2:44" s="1" customFormat="1" ht="30" customHeight="1">
      <c r="B96" s="23"/>
      <c r="AR96" s="23"/>
    </row>
    <row r="97" spans="2:44" s="1" customFormat="1" ht="6.95" customHeight="1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23"/>
    </row>
  </sheetData>
  <mergeCells count="42">
    <mergeCell ref="AR2:BG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5:AP95"/>
    <mergeCell ref="AG95:AM95"/>
    <mergeCell ref="D95:H95"/>
    <mergeCell ref="J95:AF95"/>
    <mergeCell ref="AG94:AM94"/>
    <mergeCell ref="AN94:AP94"/>
    <mergeCell ref="W32:AE32"/>
    <mergeCell ref="AK32:AO32"/>
    <mergeCell ref="L32:P32"/>
    <mergeCell ref="BG5:BG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95" location="'Mesto1115 - Parkoviště N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14"/>
  <sheetViews>
    <sheetView showGridLines="0" tabSelected="1" workbookViewId="0" topLeftCell="A109">
      <selection activeCell="AA122" sqref="AA122"/>
    </sheetView>
  </sheetViews>
  <sheetFormatPr defaultColWidth="9.140625" defaultRowHeight="12"/>
  <cols>
    <col min="1" max="1" width="8.28125" style="136" customWidth="1"/>
    <col min="2" max="2" width="1.1484375" style="136" customWidth="1"/>
    <col min="3" max="3" width="4.140625" style="136" customWidth="1"/>
    <col min="4" max="4" width="4.28125" style="136" customWidth="1"/>
    <col min="5" max="5" width="17.140625" style="136" customWidth="1"/>
    <col min="6" max="6" width="50.8515625" style="136" customWidth="1"/>
    <col min="7" max="7" width="7.421875" style="136" customWidth="1"/>
    <col min="8" max="8" width="14.00390625" style="136" customWidth="1"/>
    <col min="9" max="9" width="15.8515625" style="136" customWidth="1"/>
    <col min="10" max="11" width="22.28125" style="136" customWidth="1"/>
    <col min="12" max="12" width="15.421875" style="136" customWidth="1"/>
    <col min="13" max="13" width="9.28125" style="136" customWidth="1"/>
    <col min="14" max="14" width="10.8515625" style="136" hidden="1" customWidth="1"/>
    <col min="15" max="15" width="9.28125" style="136" hidden="1" customWidth="1"/>
    <col min="16" max="24" width="14.140625" style="136" hidden="1" customWidth="1"/>
    <col min="25" max="25" width="12.28125" style="136" hidden="1" customWidth="1"/>
    <col min="26" max="26" width="16.28125" style="136" customWidth="1"/>
    <col min="27" max="27" width="12.28125" style="136" customWidth="1"/>
    <col min="28" max="28" width="15.00390625" style="136" customWidth="1"/>
    <col min="29" max="29" width="11.00390625" style="136" customWidth="1"/>
    <col min="30" max="30" width="15.00390625" style="136" customWidth="1"/>
    <col min="31" max="31" width="16.28125" style="136" customWidth="1"/>
    <col min="32" max="43" width="9.28125" style="136" customWidth="1"/>
    <col min="44" max="65" width="9.28125" style="136" hidden="1" customWidth="1"/>
    <col min="66" max="16384" width="9.28125" style="136" customWidth="1"/>
  </cols>
  <sheetData>
    <row r="1" ht="12"/>
    <row r="2" spans="13:56" ht="36.95" customHeight="1">
      <c r="M2" s="137" t="s">
        <v>6</v>
      </c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T2" s="139" t="s">
        <v>5</v>
      </c>
      <c r="AZ2" s="140" t="s">
        <v>85</v>
      </c>
      <c r="BA2" s="140" t="s">
        <v>1</v>
      </c>
      <c r="BB2" s="140" t="s">
        <v>1</v>
      </c>
      <c r="BC2" s="140" t="s">
        <v>86</v>
      </c>
      <c r="BD2" s="140" t="s">
        <v>87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3"/>
      <c r="AT3" s="139" t="s">
        <v>87</v>
      </c>
    </row>
    <row r="4" spans="2:46" ht="24.95" customHeight="1">
      <c r="B4" s="143"/>
      <c r="D4" s="144" t="s">
        <v>88</v>
      </c>
      <c r="M4" s="143"/>
      <c r="N4" s="145" t="s">
        <v>11</v>
      </c>
      <c r="AT4" s="139" t="s">
        <v>3</v>
      </c>
    </row>
    <row r="5" spans="2:13" ht="6.95" customHeight="1">
      <c r="B5" s="143"/>
      <c r="M5" s="143"/>
    </row>
    <row r="6" spans="2:13" s="146" customFormat="1" ht="12" customHeight="1">
      <c r="B6" s="77"/>
      <c r="D6" s="147" t="s">
        <v>17</v>
      </c>
      <c r="M6" s="77"/>
    </row>
    <row r="7" spans="2:13" s="146" customFormat="1" ht="16.5" customHeight="1">
      <c r="B7" s="77"/>
      <c r="E7" s="148" t="s">
        <v>18</v>
      </c>
      <c r="F7" s="149"/>
      <c r="G7" s="149"/>
      <c r="H7" s="149"/>
      <c r="M7" s="77"/>
    </row>
    <row r="8" spans="2:13" s="146" customFormat="1" ht="12">
      <c r="B8" s="77"/>
      <c r="M8" s="77"/>
    </row>
    <row r="9" spans="2:13" s="146" customFormat="1" ht="12" customHeight="1">
      <c r="B9" s="77"/>
      <c r="D9" s="147" t="s">
        <v>19</v>
      </c>
      <c r="F9" s="150" t="s">
        <v>1</v>
      </c>
      <c r="I9" s="147" t="s">
        <v>20</v>
      </c>
      <c r="J9" s="150" t="s">
        <v>1</v>
      </c>
      <c r="M9" s="77"/>
    </row>
    <row r="10" spans="2:13" s="146" customFormat="1" ht="12" customHeight="1">
      <c r="B10" s="77"/>
      <c r="D10" s="147" t="s">
        <v>21</v>
      </c>
      <c r="F10" s="150" t="s">
        <v>22</v>
      </c>
      <c r="I10" s="147" t="s">
        <v>23</v>
      </c>
      <c r="J10" s="151" t="str">
        <f>'Rekapitulace stavby'!AN8</f>
        <v>16. 4. 2023</v>
      </c>
      <c r="M10" s="77"/>
    </row>
    <row r="11" spans="2:13" s="146" customFormat="1" ht="10.9" customHeight="1">
      <c r="B11" s="77"/>
      <c r="M11" s="77"/>
    </row>
    <row r="12" spans="2:13" s="146" customFormat="1" ht="12" customHeight="1">
      <c r="B12" s="77"/>
      <c r="D12" s="147" t="s">
        <v>25</v>
      </c>
      <c r="I12" s="147" t="s">
        <v>26</v>
      </c>
      <c r="J12" s="150" t="s">
        <v>1</v>
      </c>
      <c r="M12" s="77"/>
    </row>
    <row r="13" spans="2:13" s="146" customFormat="1" ht="18" customHeight="1">
      <c r="B13" s="77"/>
      <c r="E13" s="150" t="s">
        <v>27</v>
      </c>
      <c r="I13" s="147" t="s">
        <v>28</v>
      </c>
      <c r="J13" s="150" t="s">
        <v>1</v>
      </c>
      <c r="M13" s="77"/>
    </row>
    <row r="14" spans="2:13" s="146" customFormat="1" ht="6.95" customHeight="1">
      <c r="B14" s="77"/>
      <c r="M14" s="77"/>
    </row>
    <row r="15" spans="2:13" s="146" customFormat="1" ht="12" customHeight="1">
      <c r="B15" s="77"/>
      <c r="D15" s="147" t="s">
        <v>29</v>
      </c>
      <c r="I15" s="147" t="s">
        <v>26</v>
      </c>
      <c r="J15" s="95" t="str">
        <f>'Rekapitulace stavby'!AN13</f>
        <v>Vyplň údaj</v>
      </c>
      <c r="M15" s="77"/>
    </row>
    <row r="16" spans="2:13" s="146" customFormat="1" ht="18" customHeight="1">
      <c r="B16" s="77"/>
      <c r="E16" s="135" t="str">
        <f>'Rekapitulace stavby'!E14</f>
        <v>Vyplň údaj</v>
      </c>
      <c r="F16" s="152"/>
      <c r="G16" s="152"/>
      <c r="H16" s="152"/>
      <c r="I16" s="147" t="s">
        <v>28</v>
      </c>
      <c r="J16" s="95" t="str">
        <f>'Rekapitulace stavby'!AN14</f>
        <v>Vyplň údaj</v>
      </c>
      <c r="M16" s="77"/>
    </row>
    <row r="17" spans="2:13" s="146" customFormat="1" ht="6.95" customHeight="1">
      <c r="B17" s="77"/>
      <c r="M17" s="77"/>
    </row>
    <row r="18" spans="2:13" s="146" customFormat="1" ht="12" customHeight="1">
      <c r="B18" s="77"/>
      <c r="D18" s="147" t="s">
        <v>31</v>
      </c>
      <c r="I18" s="147" t="s">
        <v>26</v>
      </c>
      <c r="J18" s="150" t="str">
        <f>IF('Rekapitulace stavby'!AN16="","",'Rekapitulace stavby'!AN16)</f>
        <v/>
      </c>
      <c r="M18" s="77"/>
    </row>
    <row r="19" spans="2:13" s="146" customFormat="1" ht="18" customHeight="1">
      <c r="B19" s="77"/>
      <c r="E19" s="150" t="str">
        <f>IF('Rekapitulace stavby'!E17="","",'Rekapitulace stavby'!E17)</f>
        <v xml:space="preserve"> </v>
      </c>
      <c r="I19" s="147" t="s">
        <v>28</v>
      </c>
      <c r="J19" s="150" t="str">
        <f>IF('Rekapitulace stavby'!AN17="","",'Rekapitulace stavby'!AN17)</f>
        <v/>
      </c>
      <c r="M19" s="77"/>
    </row>
    <row r="20" spans="2:13" s="146" customFormat="1" ht="6.95" customHeight="1">
      <c r="B20" s="77"/>
      <c r="M20" s="77"/>
    </row>
    <row r="21" spans="2:13" s="146" customFormat="1" ht="12" customHeight="1">
      <c r="B21" s="77"/>
      <c r="D21" s="147" t="s">
        <v>33</v>
      </c>
      <c r="I21" s="147" t="s">
        <v>26</v>
      </c>
      <c r="J21" s="150" t="s">
        <v>1</v>
      </c>
      <c r="M21" s="77"/>
    </row>
    <row r="22" spans="2:13" s="146" customFormat="1" ht="18" customHeight="1">
      <c r="B22" s="77"/>
      <c r="E22" s="150" t="s">
        <v>34</v>
      </c>
      <c r="I22" s="147" t="s">
        <v>28</v>
      </c>
      <c r="J22" s="150" t="s">
        <v>1</v>
      </c>
      <c r="M22" s="77"/>
    </row>
    <row r="23" spans="2:13" s="146" customFormat="1" ht="6.95" customHeight="1">
      <c r="B23" s="77"/>
      <c r="M23" s="77"/>
    </row>
    <row r="24" spans="2:13" s="146" customFormat="1" ht="12" customHeight="1">
      <c r="B24" s="77"/>
      <c r="D24" s="147" t="s">
        <v>35</v>
      </c>
      <c r="M24" s="77"/>
    </row>
    <row r="25" spans="2:13" s="154" customFormat="1" ht="16.5" customHeight="1">
      <c r="B25" s="153"/>
      <c r="E25" s="155" t="s">
        <v>1</v>
      </c>
      <c r="F25" s="155"/>
      <c r="G25" s="155"/>
      <c r="H25" s="155"/>
      <c r="M25" s="153"/>
    </row>
    <row r="26" spans="2:13" s="146" customFormat="1" ht="6.95" customHeight="1">
      <c r="B26" s="77"/>
      <c r="M26" s="77"/>
    </row>
    <row r="27" spans="2:13" s="146" customFormat="1" ht="6.95" customHeight="1">
      <c r="B27" s="77"/>
      <c r="D27" s="156"/>
      <c r="E27" s="156"/>
      <c r="F27" s="156"/>
      <c r="G27" s="156"/>
      <c r="H27" s="156"/>
      <c r="I27" s="156"/>
      <c r="J27" s="156"/>
      <c r="K27" s="156"/>
      <c r="L27" s="156"/>
      <c r="M27" s="77"/>
    </row>
    <row r="28" spans="2:13" s="146" customFormat="1" ht="12.75">
      <c r="B28" s="77"/>
      <c r="E28" s="147" t="s">
        <v>89</v>
      </c>
      <c r="K28" s="157">
        <f>I94</f>
        <v>0</v>
      </c>
      <c r="M28" s="77"/>
    </row>
    <row r="29" spans="2:13" s="146" customFormat="1" ht="12.75">
      <c r="B29" s="77"/>
      <c r="E29" s="147" t="s">
        <v>90</v>
      </c>
      <c r="K29" s="157">
        <f>J94</f>
        <v>0</v>
      </c>
      <c r="M29" s="77"/>
    </row>
    <row r="30" spans="2:13" s="146" customFormat="1" ht="25.35" customHeight="1">
      <c r="B30" s="77"/>
      <c r="D30" s="158" t="s">
        <v>36</v>
      </c>
      <c r="K30" s="159">
        <f>ROUND(K125,2)</f>
        <v>0</v>
      </c>
      <c r="M30" s="77"/>
    </row>
    <row r="31" spans="2:13" s="146" customFormat="1" ht="6.95" customHeight="1">
      <c r="B31" s="77"/>
      <c r="D31" s="156"/>
      <c r="E31" s="156"/>
      <c r="F31" s="156"/>
      <c r="G31" s="156"/>
      <c r="H31" s="156"/>
      <c r="I31" s="156"/>
      <c r="J31" s="156"/>
      <c r="K31" s="156"/>
      <c r="L31" s="156"/>
      <c r="M31" s="77"/>
    </row>
    <row r="32" spans="2:13" s="146" customFormat="1" ht="14.45" customHeight="1">
      <c r="B32" s="77"/>
      <c r="F32" s="160" t="s">
        <v>38</v>
      </c>
      <c r="I32" s="160" t="s">
        <v>37</v>
      </c>
      <c r="K32" s="160" t="s">
        <v>39</v>
      </c>
      <c r="M32" s="77"/>
    </row>
    <row r="33" spans="2:13" s="146" customFormat="1" ht="14.45" customHeight="1">
      <c r="B33" s="77"/>
      <c r="D33" s="161" t="s">
        <v>40</v>
      </c>
      <c r="E33" s="147" t="s">
        <v>41</v>
      </c>
      <c r="F33" s="157">
        <f>ROUND((SUM(BE125:BE213)),2)</f>
        <v>0</v>
      </c>
      <c r="I33" s="162">
        <v>0.21</v>
      </c>
      <c r="K33" s="157">
        <f>ROUND(((SUM(BE125:BE213))*I33),2)</f>
        <v>0</v>
      </c>
      <c r="M33" s="77"/>
    </row>
    <row r="34" spans="2:13" s="146" customFormat="1" ht="14.45" customHeight="1">
      <c r="B34" s="77"/>
      <c r="E34" s="147" t="s">
        <v>42</v>
      </c>
      <c r="F34" s="157">
        <f>ROUND((SUM(BF125:BF213)),2)</f>
        <v>0</v>
      </c>
      <c r="I34" s="162">
        <v>0.15</v>
      </c>
      <c r="K34" s="157">
        <f>ROUND(((SUM(BF125:BF213))*I34),2)</f>
        <v>0</v>
      </c>
      <c r="M34" s="77"/>
    </row>
    <row r="35" spans="2:13" s="146" customFormat="1" ht="14.45" customHeight="1" hidden="1">
      <c r="B35" s="77"/>
      <c r="E35" s="147" t="s">
        <v>43</v>
      </c>
      <c r="F35" s="157">
        <f>ROUND((SUM(BG125:BG213)),2)</f>
        <v>0</v>
      </c>
      <c r="I35" s="162">
        <v>0.21</v>
      </c>
      <c r="K35" s="157">
        <f>0</f>
        <v>0</v>
      </c>
      <c r="M35" s="77"/>
    </row>
    <row r="36" spans="2:13" s="146" customFormat="1" ht="14.45" customHeight="1" hidden="1">
      <c r="B36" s="77"/>
      <c r="E36" s="147" t="s">
        <v>44</v>
      </c>
      <c r="F36" s="157">
        <f>ROUND((SUM(BH125:BH213)),2)</f>
        <v>0</v>
      </c>
      <c r="I36" s="162">
        <v>0.15</v>
      </c>
      <c r="K36" s="157">
        <f>0</f>
        <v>0</v>
      </c>
      <c r="M36" s="77"/>
    </row>
    <row r="37" spans="2:13" s="146" customFormat="1" ht="14.45" customHeight="1" hidden="1">
      <c r="B37" s="77"/>
      <c r="E37" s="147" t="s">
        <v>45</v>
      </c>
      <c r="F37" s="157">
        <f>ROUND((SUM(BI125:BI213)),2)</f>
        <v>0</v>
      </c>
      <c r="I37" s="162">
        <v>0</v>
      </c>
      <c r="K37" s="157">
        <f>0</f>
        <v>0</v>
      </c>
      <c r="M37" s="77"/>
    </row>
    <row r="38" spans="2:13" s="146" customFormat="1" ht="6.95" customHeight="1">
      <c r="B38" s="77"/>
      <c r="M38" s="77"/>
    </row>
    <row r="39" spans="2:13" s="146" customFormat="1" ht="25.35" customHeight="1">
      <c r="B39" s="77"/>
      <c r="C39" s="163"/>
      <c r="D39" s="164" t="s">
        <v>46</v>
      </c>
      <c r="E39" s="165"/>
      <c r="F39" s="165"/>
      <c r="G39" s="166" t="s">
        <v>47</v>
      </c>
      <c r="H39" s="167" t="s">
        <v>48</v>
      </c>
      <c r="I39" s="165"/>
      <c r="J39" s="165"/>
      <c r="K39" s="168">
        <f>SUM(K30:K37)</f>
        <v>0</v>
      </c>
      <c r="L39" s="169"/>
      <c r="M39" s="77"/>
    </row>
    <row r="40" spans="2:13" s="146" customFormat="1" ht="14.45" customHeight="1">
      <c r="B40" s="77"/>
      <c r="M40" s="77"/>
    </row>
    <row r="41" spans="2:13" ht="14.45" customHeight="1">
      <c r="B41" s="143"/>
      <c r="M41" s="143"/>
    </row>
    <row r="42" spans="2:13" ht="14.45" customHeight="1">
      <c r="B42" s="143"/>
      <c r="M42" s="143"/>
    </row>
    <row r="43" spans="2:13" ht="14.45" customHeight="1">
      <c r="B43" s="143"/>
      <c r="M43" s="143"/>
    </row>
    <row r="44" spans="2:13" ht="14.45" customHeight="1">
      <c r="B44" s="143"/>
      <c r="M44" s="143"/>
    </row>
    <row r="45" spans="2:13" ht="14.45" customHeight="1">
      <c r="B45" s="143"/>
      <c r="M45" s="143"/>
    </row>
    <row r="46" spans="2:13" ht="14.45" customHeight="1">
      <c r="B46" s="143"/>
      <c r="M46" s="143"/>
    </row>
    <row r="47" spans="2:13" ht="14.45" customHeight="1">
      <c r="B47" s="143"/>
      <c r="M47" s="143"/>
    </row>
    <row r="48" spans="2:13" ht="14.45" customHeight="1">
      <c r="B48" s="143"/>
      <c r="M48" s="143"/>
    </row>
    <row r="49" spans="2:13" ht="14.45" customHeight="1">
      <c r="B49" s="143"/>
      <c r="M49" s="143"/>
    </row>
    <row r="50" spans="2:13" s="146" customFormat="1" ht="14.45" customHeight="1">
      <c r="B50" s="77"/>
      <c r="D50" s="170" t="s">
        <v>49</v>
      </c>
      <c r="E50" s="171"/>
      <c r="F50" s="171"/>
      <c r="G50" s="170" t="s">
        <v>50</v>
      </c>
      <c r="H50" s="171"/>
      <c r="I50" s="171"/>
      <c r="J50" s="171"/>
      <c r="K50" s="171"/>
      <c r="L50" s="171"/>
      <c r="M50" s="77"/>
    </row>
    <row r="51" spans="2:13" ht="12">
      <c r="B51" s="143"/>
      <c r="M51" s="143"/>
    </row>
    <row r="52" spans="2:13" ht="12">
      <c r="B52" s="143"/>
      <c r="M52" s="143"/>
    </row>
    <row r="53" spans="2:13" ht="12">
      <c r="B53" s="143"/>
      <c r="M53" s="143"/>
    </row>
    <row r="54" spans="2:13" ht="12">
      <c r="B54" s="143"/>
      <c r="M54" s="143"/>
    </row>
    <row r="55" spans="2:13" ht="12">
      <c r="B55" s="143"/>
      <c r="M55" s="143"/>
    </row>
    <row r="56" spans="2:13" ht="12">
      <c r="B56" s="143"/>
      <c r="M56" s="143"/>
    </row>
    <row r="57" spans="2:13" ht="12">
      <c r="B57" s="143"/>
      <c r="M57" s="143"/>
    </row>
    <row r="58" spans="2:13" ht="12">
      <c r="B58" s="143"/>
      <c r="M58" s="143"/>
    </row>
    <row r="59" spans="2:13" ht="12">
      <c r="B59" s="143"/>
      <c r="M59" s="143"/>
    </row>
    <row r="60" spans="2:13" ht="12">
      <c r="B60" s="143"/>
      <c r="M60" s="143"/>
    </row>
    <row r="61" spans="2:13" s="146" customFormat="1" ht="12.75">
      <c r="B61" s="77"/>
      <c r="D61" s="172" t="s">
        <v>51</v>
      </c>
      <c r="E61" s="173"/>
      <c r="F61" s="174" t="s">
        <v>52</v>
      </c>
      <c r="G61" s="172" t="s">
        <v>51</v>
      </c>
      <c r="H61" s="173"/>
      <c r="I61" s="173"/>
      <c r="J61" s="175" t="s">
        <v>52</v>
      </c>
      <c r="K61" s="173"/>
      <c r="L61" s="173"/>
      <c r="M61" s="77"/>
    </row>
    <row r="62" spans="2:13" ht="12">
      <c r="B62" s="143"/>
      <c r="M62" s="143"/>
    </row>
    <row r="63" spans="2:13" ht="12">
      <c r="B63" s="143"/>
      <c r="M63" s="143"/>
    </row>
    <row r="64" spans="2:13" ht="12">
      <c r="B64" s="143"/>
      <c r="M64" s="143"/>
    </row>
    <row r="65" spans="2:13" s="146" customFormat="1" ht="12.75">
      <c r="B65" s="77"/>
      <c r="D65" s="170" t="s">
        <v>53</v>
      </c>
      <c r="E65" s="171"/>
      <c r="F65" s="171"/>
      <c r="G65" s="170" t="s">
        <v>54</v>
      </c>
      <c r="H65" s="171"/>
      <c r="I65" s="171"/>
      <c r="J65" s="171"/>
      <c r="K65" s="171"/>
      <c r="L65" s="171"/>
      <c r="M65" s="77"/>
    </row>
    <row r="66" spans="2:13" ht="12">
      <c r="B66" s="143"/>
      <c r="M66" s="143"/>
    </row>
    <row r="67" spans="2:13" ht="12">
      <c r="B67" s="143"/>
      <c r="M67" s="143"/>
    </row>
    <row r="68" spans="2:13" ht="12">
      <c r="B68" s="143"/>
      <c r="M68" s="143"/>
    </row>
    <row r="69" spans="2:13" ht="12">
      <c r="B69" s="143"/>
      <c r="M69" s="143"/>
    </row>
    <row r="70" spans="2:13" ht="12">
      <c r="B70" s="143"/>
      <c r="M70" s="143"/>
    </row>
    <row r="71" spans="2:13" ht="12">
      <c r="B71" s="143"/>
      <c r="M71" s="143"/>
    </row>
    <row r="72" spans="2:13" ht="12">
      <c r="B72" s="143"/>
      <c r="M72" s="143"/>
    </row>
    <row r="73" spans="2:13" ht="12">
      <c r="B73" s="143"/>
      <c r="M73" s="143"/>
    </row>
    <row r="74" spans="2:13" ht="12">
      <c r="B74" s="143"/>
      <c r="M74" s="143"/>
    </row>
    <row r="75" spans="2:13" ht="12">
      <c r="B75" s="143"/>
      <c r="M75" s="143"/>
    </row>
    <row r="76" spans="2:13" s="146" customFormat="1" ht="12.75">
      <c r="B76" s="77"/>
      <c r="D76" s="172" t="s">
        <v>51</v>
      </c>
      <c r="E76" s="173"/>
      <c r="F76" s="174" t="s">
        <v>52</v>
      </c>
      <c r="G76" s="172" t="s">
        <v>51</v>
      </c>
      <c r="H76" s="173"/>
      <c r="I76" s="173"/>
      <c r="J76" s="175" t="s">
        <v>52</v>
      </c>
      <c r="K76" s="173"/>
      <c r="L76" s="173"/>
      <c r="M76" s="77"/>
    </row>
    <row r="77" spans="2:13" s="146" customFormat="1" ht="14.45" customHeight="1"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77"/>
    </row>
    <row r="81" spans="2:13" s="146" customFormat="1" ht="6.95" customHeight="1">
      <c r="B81" s="178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77"/>
    </row>
    <row r="82" spans="2:13" s="146" customFormat="1" ht="24.95" customHeight="1">
      <c r="B82" s="77"/>
      <c r="C82" s="226" t="s">
        <v>91</v>
      </c>
      <c r="D82" s="227"/>
      <c r="E82" s="227"/>
      <c r="F82" s="227"/>
      <c r="G82" s="227"/>
      <c r="H82" s="227"/>
      <c r="I82" s="227"/>
      <c r="J82" s="227"/>
      <c r="K82" s="227"/>
      <c r="L82" s="227"/>
      <c r="M82" s="77"/>
    </row>
    <row r="83" spans="2:13" s="146" customFormat="1" ht="6.95" customHeight="1">
      <c r="B83" s="77"/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77"/>
    </row>
    <row r="84" spans="2:13" s="146" customFormat="1" ht="12" customHeight="1">
      <c r="B84" s="77"/>
      <c r="C84" s="228" t="s">
        <v>17</v>
      </c>
      <c r="D84" s="227"/>
      <c r="E84" s="227"/>
      <c r="F84" s="227"/>
      <c r="G84" s="227"/>
      <c r="H84" s="227"/>
      <c r="I84" s="227"/>
      <c r="J84" s="227"/>
      <c r="K84" s="227"/>
      <c r="L84" s="227"/>
      <c r="M84" s="77"/>
    </row>
    <row r="85" spans="2:13" s="146" customFormat="1" ht="16.5" customHeight="1">
      <c r="B85" s="77"/>
      <c r="C85" s="227"/>
      <c r="D85" s="227"/>
      <c r="E85" s="229" t="str">
        <f>E7</f>
        <v>Parkoviště Na Křižanově pile</v>
      </c>
      <c r="F85" s="230"/>
      <c r="G85" s="230"/>
      <c r="H85" s="230"/>
      <c r="I85" s="227"/>
      <c r="J85" s="227"/>
      <c r="K85" s="227"/>
      <c r="L85" s="227"/>
      <c r="M85" s="77"/>
    </row>
    <row r="86" spans="2:13" s="146" customFormat="1" ht="6.95" customHeight="1">
      <c r="B86" s="77"/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77"/>
    </row>
    <row r="87" spans="2:13" s="146" customFormat="1" ht="12" customHeight="1">
      <c r="B87" s="77"/>
      <c r="C87" s="228" t="s">
        <v>21</v>
      </c>
      <c r="D87" s="227"/>
      <c r="E87" s="227"/>
      <c r="F87" s="231" t="str">
        <f>F10</f>
        <v>Valašské Meziříčí</v>
      </c>
      <c r="G87" s="227"/>
      <c r="H87" s="227"/>
      <c r="I87" s="228" t="s">
        <v>23</v>
      </c>
      <c r="J87" s="232" t="str">
        <f>IF(J10="","",J10)</f>
        <v>16. 4. 2023</v>
      </c>
      <c r="K87" s="227"/>
      <c r="L87" s="227"/>
      <c r="M87" s="77"/>
    </row>
    <row r="88" spans="2:13" s="146" customFormat="1" ht="6.95" customHeight="1">
      <c r="B88" s="77"/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77"/>
    </row>
    <row r="89" spans="2:13" s="146" customFormat="1" ht="15.2" customHeight="1">
      <c r="B89" s="77"/>
      <c r="C89" s="228" t="s">
        <v>25</v>
      </c>
      <c r="D89" s="227"/>
      <c r="E89" s="227"/>
      <c r="F89" s="231" t="str">
        <f>E13</f>
        <v>Město Valašské Meziříčí</v>
      </c>
      <c r="G89" s="227"/>
      <c r="H89" s="227"/>
      <c r="I89" s="228" t="s">
        <v>31</v>
      </c>
      <c r="J89" s="233" t="str">
        <f>E19</f>
        <v xml:space="preserve"> </v>
      </c>
      <c r="K89" s="227"/>
      <c r="L89" s="227"/>
      <c r="M89" s="77"/>
    </row>
    <row r="90" spans="2:13" s="146" customFormat="1" ht="15.2" customHeight="1">
      <c r="B90" s="77"/>
      <c r="C90" s="228" t="s">
        <v>29</v>
      </c>
      <c r="D90" s="227"/>
      <c r="E90" s="227"/>
      <c r="F90" s="231" t="str">
        <f>IF(E16="","",E16)</f>
        <v>Vyplň údaj</v>
      </c>
      <c r="G90" s="227"/>
      <c r="H90" s="227"/>
      <c r="I90" s="228" t="s">
        <v>33</v>
      </c>
      <c r="J90" s="233" t="str">
        <f>E22</f>
        <v>Fajfrová Irena</v>
      </c>
      <c r="K90" s="227"/>
      <c r="L90" s="227"/>
      <c r="M90" s="77"/>
    </row>
    <row r="91" spans="2:13" s="146" customFormat="1" ht="10.35" customHeight="1">
      <c r="B91" s="77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77"/>
    </row>
    <row r="92" spans="2:13" s="146" customFormat="1" ht="29.25" customHeight="1">
      <c r="B92" s="77"/>
      <c r="C92" s="234" t="s">
        <v>92</v>
      </c>
      <c r="D92" s="235"/>
      <c r="E92" s="235"/>
      <c r="F92" s="235"/>
      <c r="G92" s="235"/>
      <c r="H92" s="235"/>
      <c r="I92" s="236" t="s">
        <v>93</v>
      </c>
      <c r="J92" s="236" t="s">
        <v>94</v>
      </c>
      <c r="K92" s="236" t="s">
        <v>95</v>
      </c>
      <c r="L92" s="235"/>
      <c r="M92" s="77"/>
    </row>
    <row r="93" spans="2:13" s="146" customFormat="1" ht="10.35" customHeight="1">
      <c r="B93" s="77"/>
      <c r="C93" s="227"/>
      <c r="D93" s="227"/>
      <c r="E93" s="227"/>
      <c r="F93" s="227"/>
      <c r="G93" s="227"/>
      <c r="H93" s="227"/>
      <c r="I93" s="227"/>
      <c r="J93" s="227"/>
      <c r="K93" s="227"/>
      <c r="L93" s="227"/>
      <c r="M93" s="77"/>
    </row>
    <row r="94" spans="2:47" s="146" customFormat="1" ht="22.9" customHeight="1">
      <c r="B94" s="77"/>
      <c r="C94" s="237" t="s">
        <v>96</v>
      </c>
      <c r="D94" s="227"/>
      <c r="E94" s="227"/>
      <c r="F94" s="227"/>
      <c r="G94" s="227"/>
      <c r="H94" s="227"/>
      <c r="I94" s="238">
        <f aca="true" t="shared" si="0" ref="I94:J96">Q125</f>
        <v>0</v>
      </c>
      <c r="J94" s="238">
        <f t="shared" si="0"/>
        <v>0</v>
      </c>
      <c r="K94" s="238">
        <f>K125</f>
        <v>0</v>
      </c>
      <c r="L94" s="227"/>
      <c r="M94" s="77"/>
      <c r="AU94" s="139" t="s">
        <v>97</v>
      </c>
    </row>
    <row r="95" spans="2:13" s="180" customFormat="1" ht="24.95" customHeight="1">
      <c r="B95" s="179"/>
      <c r="C95" s="239"/>
      <c r="D95" s="240" t="s">
        <v>98</v>
      </c>
      <c r="E95" s="241"/>
      <c r="F95" s="241"/>
      <c r="G95" s="241"/>
      <c r="H95" s="241"/>
      <c r="I95" s="242">
        <f t="shared" si="0"/>
        <v>0</v>
      </c>
      <c r="J95" s="242">
        <f t="shared" si="0"/>
        <v>0</v>
      </c>
      <c r="K95" s="242">
        <f>K126</f>
        <v>0</v>
      </c>
      <c r="L95" s="239"/>
      <c r="M95" s="179"/>
    </row>
    <row r="96" spans="2:13" s="182" customFormat="1" ht="19.9" customHeight="1">
      <c r="B96" s="181"/>
      <c r="C96" s="243"/>
      <c r="D96" s="244" t="s">
        <v>99</v>
      </c>
      <c r="E96" s="245"/>
      <c r="F96" s="245"/>
      <c r="G96" s="245"/>
      <c r="H96" s="245"/>
      <c r="I96" s="246">
        <f t="shared" si="0"/>
        <v>0</v>
      </c>
      <c r="J96" s="246">
        <f t="shared" si="0"/>
        <v>0</v>
      </c>
      <c r="K96" s="246">
        <f>K127</f>
        <v>0</v>
      </c>
      <c r="L96" s="243"/>
      <c r="M96" s="181"/>
    </row>
    <row r="97" spans="2:13" s="182" customFormat="1" ht="19.9" customHeight="1">
      <c r="B97" s="181"/>
      <c r="C97" s="243"/>
      <c r="D97" s="244" t="s">
        <v>100</v>
      </c>
      <c r="E97" s="245"/>
      <c r="F97" s="245"/>
      <c r="G97" s="245"/>
      <c r="H97" s="245"/>
      <c r="I97" s="246">
        <f>Q144</f>
        <v>0</v>
      </c>
      <c r="J97" s="246">
        <f>R144</f>
        <v>0</v>
      </c>
      <c r="K97" s="246">
        <f>K144</f>
        <v>0</v>
      </c>
      <c r="L97" s="243"/>
      <c r="M97" s="181"/>
    </row>
    <row r="98" spans="2:13" s="182" customFormat="1" ht="19.9" customHeight="1">
      <c r="B98" s="181"/>
      <c r="C98" s="243"/>
      <c r="D98" s="244" t="s">
        <v>101</v>
      </c>
      <c r="E98" s="245"/>
      <c r="F98" s="245"/>
      <c r="G98" s="245"/>
      <c r="H98" s="245"/>
      <c r="I98" s="246">
        <f>Q151</f>
        <v>0</v>
      </c>
      <c r="J98" s="246">
        <f>R151</f>
        <v>0</v>
      </c>
      <c r="K98" s="246">
        <f>K151</f>
        <v>0</v>
      </c>
      <c r="L98" s="243"/>
      <c r="M98" s="181"/>
    </row>
    <row r="99" spans="2:13" s="182" customFormat="1" ht="19.9" customHeight="1">
      <c r="B99" s="181"/>
      <c r="C99" s="243"/>
      <c r="D99" s="244" t="s">
        <v>102</v>
      </c>
      <c r="E99" s="245"/>
      <c r="F99" s="245"/>
      <c r="G99" s="245"/>
      <c r="H99" s="245"/>
      <c r="I99" s="246">
        <f>Q157</f>
        <v>0</v>
      </c>
      <c r="J99" s="246">
        <f>R157</f>
        <v>0</v>
      </c>
      <c r="K99" s="246">
        <f>K157</f>
        <v>0</v>
      </c>
      <c r="L99" s="243"/>
      <c r="M99" s="181"/>
    </row>
    <row r="100" spans="2:13" s="182" customFormat="1" ht="19.9" customHeight="1">
      <c r="B100" s="181"/>
      <c r="C100" s="243"/>
      <c r="D100" s="244" t="s">
        <v>103</v>
      </c>
      <c r="E100" s="245"/>
      <c r="F100" s="245"/>
      <c r="G100" s="245"/>
      <c r="H100" s="245"/>
      <c r="I100" s="246">
        <f>Q184</f>
        <v>0</v>
      </c>
      <c r="J100" s="246">
        <f>R184</f>
        <v>0</v>
      </c>
      <c r="K100" s="246">
        <f>K184</f>
        <v>0</v>
      </c>
      <c r="L100" s="243"/>
      <c r="M100" s="181"/>
    </row>
    <row r="101" spans="2:13" s="182" customFormat="1" ht="19.9" customHeight="1">
      <c r="B101" s="181"/>
      <c r="C101" s="243"/>
      <c r="D101" s="244" t="s">
        <v>104</v>
      </c>
      <c r="E101" s="245"/>
      <c r="F101" s="245"/>
      <c r="G101" s="245"/>
      <c r="H101" s="245"/>
      <c r="I101" s="246">
        <f>Q190</f>
        <v>0</v>
      </c>
      <c r="J101" s="246">
        <f>R190</f>
        <v>0</v>
      </c>
      <c r="K101" s="246">
        <f>K190</f>
        <v>0</v>
      </c>
      <c r="L101" s="243"/>
      <c r="M101" s="181"/>
    </row>
    <row r="102" spans="2:13" s="180" customFormat="1" ht="24.95" customHeight="1">
      <c r="B102" s="179"/>
      <c r="C102" s="239"/>
      <c r="D102" s="240" t="s">
        <v>105</v>
      </c>
      <c r="E102" s="241"/>
      <c r="F102" s="241"/>
      <c r="G102" s="241"/>
      <c r="H102" s="241"/>
      <c r="I102" s="242">
        <f>Q192</f>
        <v>0</v>
      </c>
      <c r="J102" s="242">
        <f>R192</f>
        <v>0</v>
      </c>
      <c r="K102" s="242">
        <f>K192</f>
        <v>0</v>
      </c>
      <c r="L102" s="239"/>
      <c r="M102" s="179"/>
    </row>
    <row r="103" spans="2:13" s="182" customFormat="1" ht="19.9" customHeight="1">
      <c r="B103" s="181"/>
      <c r="C103" s="243"/>
      <c r="D103" s="244" t="s">
        <v>106</v>
      </c>
      <c r="E103" s="245"/>
      <c r="F103" s="245"/>
      <c r="G103" s="245"/>
      <c r="H103" s="245"/>
      <c r="I103" s="246">
        <f>Q193</f>
        <v>0</v>
      </c>
      <c r="J103" s="246">
        <f>R193</f>
        <v>0</v>
      </c>
      <c r="K103" s="246">
        <f>K193</f>
        <v>0</v>
      </c>
      <c r="L103" s="243"/>
      <c r="M103" s="181"/>
    </row>
    <row r="104" spans="2:13" s="182" customFormat="1" ht="19.9" customHeight="1">
      <c r="B104" s="181"/>
      <c r="C104" s="243"/>
      <c r="D104" s="244" t="s">
        <v>107</v>
      </c>
      <c r="E104" s="245"/>
      <c r="F104" s="245"/>
      <c r="G104" s="245"/>
      <c r="H104" s="245"/>
      <c r="I104" s="246">
        <f>Q203</f>
        <v>0</v>
      </c>
      <c r="J104" s="246">
        <f>R203</f>
        <v>0</v>
      </c>
      <c r="K104" s="246">
        <f>K203</f>
        <v>0</v>
      </c>
      <c r="L104" s="243"/>
      <c r="M104" s="181"/>
    </row>
    <row r="105" spans="2:13" s="180" customFormat="1" ht="24.95" customHeight="1">
      <c r="B105" s="179"/>
      <c r="C105" s="239"/>
      <c r="D105" s="240" t="s">
        <v>108</v>
      </c>
      <c r="E105" s="241"/>
      <c r="F105" s="241"/>
      <c r="G105" s="241"/>
      <c r="H105" s="241"/>
      <c r="I105" s="242">
        <f>Q207</f>
        <v>0</v>
      </c>
      <c r="J105" s="242">
        <f>R207</f>
        <v>0</v>
      </c>
      <c r="K105" s="242">
        <f>K207</f>
        <v>0</v>
      </c>
      <c r="L105" s="239"/>
      <c r="M105" s="179"/>
    </row>
    <row r="106" spans="2:13" s="182" customFormat="1" ht="19.9" customHeight="1">
      <c r="B106" s="181"/>
      <c r="C106" s="243"/>
      <c r="D106" s="244" t="s">
        <v>109</v>
      </c>
      <c r="E106" s="245"/>
      <c r="F106" s="245"/>
      <c r="G106" s="245"/>
      <c r="H106" s="245"/>
      <c r="I106" s="246">
        <f>Q208</f>
        <v>0</v>
      </c>
      <c r="J106" s="246">
        <f>R208</f>
        <v>0</v>
      </c>
      <c r="K106" s="246">
        <f>K208</f>
        <v>0</v>
      </c>
      <c r="L106" s="243"/>
      <c r="M106" s="181"/>
    </row>
    <row r="107" spans="2:13" s="182" customFormat="1" ht="19.9" customHeight="1">
      <c r="B107" s="181"/>
      <c r="C107" s="243"/>
      <c r="D107" s="244" t="s">
        <v>110</v>
      </c>
      <c r="E107" s="245"/>
      <c r="F107" s="245"/>
      <c r="G107" s="245"/>
      <c r="H107" s="245"/>
      <c r="I107" s="246">
        <f>Q212</f>
        <v>0</v>
      </c>
      <c r="J107" s="246">
        <f>R212</f>
        <v>0</v>
      </c>
      <c r="K107" s="246">
        <f>K212</f>
        <v>0</v>
      </c>
      <c r="L107" s="243"/>
      <c r="M107" s="181"/>
    </row>
    <row r="108" spans="2:13" s="146" customFormat="1" ht="21.75" customHeight="1">
      <c r="B108" s="77"/>
      <c r="C108" s="227"/>
      <c r="D108" s="227"/>
      <c r="E108" s="227"/>
      <c r="F108" s="227"/>
      <c r="G108" s="227"/>
      <c r="H108" s="227"/>
      <c r="I108" s="227"/>
      <c r="J108" s="227"/>
      <c r="K108" s="227"/>
      <c r="L108" s="227"/>
      <c r="M108" s="77"/>
    </row>
    <row r="109" spans="2:13" s="146" customFormat="1" ht="6.95" customHeight="1">
      <c r="B109" s="176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77"/>
    </row>
    <row r="110" spans="3:12" ht="12">
      <c r="C110" s="248"/>
      <c r="D110" s="248"/>
      <c r="E110" s="248"/>
      <c r="F110" s="248"/>
      <c r="G110" s="248"/>
      <c r="H110" s="248"/>
      <c r="I110" s="248"/>
      <c r="J110" s="248"/>
      <c r="K110" s="248"/>
      <c r="L110" s="248"/>
    </row>
    <row r="111" spans="3:12" ht="12">
      <c r="C111" s="248"/>
      <c r="D111" s="248"/>
      <c r="E111" s="248"/>
      <c r="F111" s="248"/>
      <c r="G111" s="248"/>
      <c r="H111" s="248"/>
      <c r="I111" s="248"/>
      <c r="J111" s="248"/>
      <c r="K111" s="248"/>
      <c r="L111" s="248"/>
    </row>
    <row r="112" spans="3:12" ht="12"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</row>
    <row r="113" spans="2:13" s="146" customFormat="1" ht="6.95" customHeight="1">
      <c r="B113" s="178"/>
      <c r="C113" s="225"/>
      <c r="D113" s="225"/>
      <c r="E113" s="225"/>
      <c r="F113" s="225"/>
      <c r="G113" s="225"/>
      <c r="H113" s="225"/>
      <c r="I113" s="225"/>
      <c r="J113" s="225"/>
      <c r="K113" s="225"/>
      <c r="L113" s="225"/>
      <c r="M113" s="77"/>
    </row>
    <row r="114" spans="2:13" s="146" customFormat="1" ht="24.95" customHeight="1">
      <c r="B114" s="77"/>
      <c r="C114" s="226" t="s">
        <v>111</v>
      </c>
      <c r="D114" s="227"/>
      <c r="E114" s="227"/>
      <c r="F114" s="227"/>
      <c r="G114" s="227"/>
      <c r="H114" s="227"/>
      <c r="I114" s="227"/>
      <c r="J114" s="227"/>
      <c r="K114" s="227"/>
      <c r="L114" s="227"/>
      <c r="M114" s="77"/>
    </row>
    <row r="115" spans="2:13" s="146" customFormat="1" ht="6.95" customHeight="1">
      <c r="B115" s="77"/>
      <c r="C115" s="227"/>
      <c r="D115" s="227"/>
      <c r="E115" s="227"/>
      <c r="F115" s="227"/>
      <c r="G115" s="227"/>
      <c r="H115" s="227"/>
      <c r="I115" s="227"/>
      <c r="J115" s="227"/>
      <c r="K115" s="227"/>
      <c r="L115" s="227"/>
      <c r="M115" s="77"/>
    </row>
    <row r="116" spans="2:13" s="146" customFormat="1" ht="12" customHeight="1">
      <c r="B116" s="77"/>
      <c r="C116" s="228" t="s">
        <v>17</v>
      </c>
      <c r="D116" s="227"/>
      <c r="E116" s="227"/>
      <c r="F116" s="227"/>
      <c r="G116" s="227"/>
      <c r="H116" s="227"/>
      <c r="I116" s="227"/>
      <c r="J116" s="227"/>
      <c r="K116" s="227"/>
      <c r="L116" s="227"/>
      <c r="M116" s="77"/>
    </row>
    <row r="117" spans="2:13" s="146" customFormat="1" ht="16.5" customHeight="1">
      <c r="B117" s="77"/>
      <c r="C117" s="227"/>
      <c r="D117" s="227"/>
      <c r="E117" s="229" t="str">
        <f>E7</f>
        <v>Parkoviště Na Křižanově pile</v>
      </c>
      <c r="F117" s="230"/>
      <c r="G117" s="230"/>
      <c r="H117" s="230"/>
      <c r="I117" s="227"/>
      <c r="J117" s="227"/>
      <c r="K117" s="227"/>
      <c r="L117" s="227"/>
      <c r="M117" s="77"/>
    </row>
    <row r="118" spans="2:13" s="146" customFormat="1" ht="6.95" customHeight="1">
      <c r="B118" s="77"/>
      <c r="C118" s="227"/>
      <c r="D118" s="227"/>
      <c r="E118" s="227"/>
      <c r="F118" s="227"/>
      <c r="G118" s="227"/>
      <c r="H118" s="227"/>
      <c r="I118" s="227"/>
      <c r="J118" s="227"/>
      <c r="K118" s="227"/>
      <c r="L118" s="227"/>
      <c r="M118" s="77"/>
    </row>
    <row r="119" spans="2:13" s="146" customFormat="1" ht="12" customHeight="1">
      <c r="B119" s="77"/>
      <c r="C119" s="228" t="s">
        <v>21</v>
      </c>
      <c r="D119" s="227"/>
      <c r="E119" s="227"/>
      <c r="F119" s="231" t="str">
        <f>F10</f>
        <v>Valašské Meziříčí</v>
      </c>
      <c r="G119" s="227"/>
      <c r="H119" s="227"/>
      <c r="I119" s="228" t="s">
        <v>23</v>
      </c>
      <c r="J119" s="232" t="str">
        <f>IF(J10="","",J10)</f>
        <v>16. 4. 2023</v>
      </c>
      <c r="K119" s="227"/>
      <c r="L119" s="227"/>
      <c r="M119" s="77"/>
    </row>
    <row r="120" spans="2:13" s="146" customFormat="1" ht="6.95" customHeight="1">
      <c r="B120" s="77"/>
      <c r="C120" s="227"/>
      <c r="D120" s="227"/>
      <c r="E120" s="227"/>
      <c r="F120" s="227"/>
      <c r="G120" s="227"/>
      <c r="H120" s="227"/>
      <c r="I120" s="227"/>
      <c r="J120" s="227"/>
      <c r="K120" s="227"/>
      <c r="L120" s="227"/>
      <c r="M120" s="77"/>
    </row>
    <row r="121" spans="2:13" s="146" customFormat="1" ht="15.2" customHeight="1">
      <c r="B121" s="77"/>
      <c r="C121" s="228" t="s">
        <v>25</v>
      </c>
      <c r="D121" s="227"/>
      <c r="E121" s="227"/>
      <c r="F121" s="231" t="str">
        <f>E13</f>
        <v>Město Valašské Meziříčí</v>
      </c>
      <c r="G121" s="227"/>
      <c r="H121" s="227"/>
      <c r="I121" s="228" t="s">
        <v>31</v>
      </c>
      <c r="J121" s="233" t="str">
        <f>E19</f>
        <v xml:space="preserve"> </v>
      </c>
      <c r="K121" s="227"/>
      <c r="L121" s="227"/>
      <c r="M121" s="77"/>
    </row>
    <row r="122" spans="2:13" s="146" customFormat="1" ht="15.2" customHeight="1">
      <c r="B122" s="77"/>
      <c r="C122" s="228" t="s">
        <v>29</v>
      </c>
      <c r="D122" s="227"/>
      <c r="E122" s="227"/>
      <c r="F122" s="231" t="str">
        <f>IF(E16="","",E16)</f>
        <v>Vyplň údaj</v>
      </c>
      <c r="G122" s="227"/>
      <c r="H122" s="227"/>
      <c r="I122" s="228" t="s">
        <v>33</v>
      </c>
      <c r="J122" s="233" t="str">
        <f>E22</f>
        <v>Fajfrová Irena</v>
      </c>
      <c r="K122" s="227"/>
      <c r="L122" s="227"/>
      <c r="M122" s="77"/>
    </row>
    <row r="123" spans="2:13" s="146" customFormat="1" ht="10.35" customHeight="1">
      <c r="B123" s="77"/>
      <c r="C123" s="227"/>
      <c r="D123" s="227"/>
      <c r="E123" s="227"/>
      <c r="F123" s="227"/>
      <c r="G123" s="227"/>
      <c r="H123" s="227"/>
      <c r="I123" s="227"/>
      <c r="J123" s="227"/>
      <c r="K123" s="227"/>
      <c r="L123" s="227"/>
      <c r="M123" s="77"/>
    </row>
    <row r="124" spans="2:24" s="187" customFormat="1" ht="29.25" customHeight="1">
      <c r="B124" s="183"/>
      <c r="C124" s="249" t="s">
        <v>112</v>
      </c>
      <c r="D124" s="250" t="s">
        <v>61</v>
      </c>
      <c r="E124" s="250" t="s">
        <v>57</v>
      </c>
      <c r="F124" s="250" t="s">
        <v>58</v>
      </c>
      <c r="G124" s="250" t="s">
        <v>113</v>
      </c>
      <c r="H124" s="250" t="s">
        <v>114</v>
      </c>
      <c r="I124" s="250" t="s">
        <v>115</v>
      </c>
      <c r="J124" s="250" t="s">
        <v>116</v>
      </c>
      <c r="K124" s="250" t="s">
        <v>95</v>
      </c>
      <c r="L124" s="251" t="s">
        <v>117</v>
      </c>
      <c r="M124" s="183"/>
      <c r="N124" s="184" t="s">
        <v>1</v>
      </c>
      <c r="O124" s="185" t="s">
        <v>40</v>
      </c>
      <c r="P124" s="185" t="s">
        <v>118</v>
      </c>
      <c r="Q124" s="185" t="s">
        <v>119</v>
      </c>
      <c r="R124" s="185" t="s">
        <v>120</v>
      </c>
      <c r="S124" s="185" t="s">
        <v>121</v>
      </c>
      <c r="T124" s="185" t="s">
        <v>122</v>
      </c>
      <c r="U124" s="185" t="s">
        <v>123</v>
      </c>
      <c r="V124" s="185" t="s">
        <v>124</v>
      </c>
      <c r="W124" s="185" t="s">
        <v>125</v>
      </c>
      <c r="X124" s="186" t="s">
        <v>126</v>
      </c>
    </row>
    <row r="125" spans="2:63" s="146" customFormat="1" ht="22.9" customHeight="1">
      <c r="B125" s="77"/>
      <c r="C125" s="252" t="s">
        <v>127</v>
      </c>
      <c r="D125" s="227"/>
      <c r="E125" s="227"/>
      <c r="F125" s="227"/>
      <c r="G125" s="227"/>
      <c r="H125" s="227"/>
      <c r="I125" s="227"/>
      <c r="J125" s="227"/>
      <c r="K125" s="253">
        <f>BK125</f>
        <v>0</v>
      </c>
      <c r="L125" s="227"/>
      <c r="M125" s="77"/>
      <c r="N125" s="188"/>
      <c r="O125" s="156"/>
      <c r="P125" s="156"/>
      <c r="Q125" s="189">
        <f>Q126+Q192+Q207</f>
        <v>0</v>
      </c>
      <c r="R125" s="189">
        <f>R126+R192+R207</f>
        <v>0</v>
      </c>
      <c r="S125" s="156"/>
      <c r="T125" s="190">
        <f>T126+T192+T207</f>
        <v>0</v>
      </c>
      <c r="U125" s="156"/>
      <c r="V125" s="190">
        <f>V126+V192+V207</f>
        <v>252.21751759999998</v>
      </c>
      <c r="W125" s="156"/>
      <c r="X125" s="191">
        <f>X126+X192+X207</f>
        <v>2.1017</v>
      </c>
      <c r="AT125" s="139" t="s">
        <v>77</v>
      </c>
      <c r="AU125" s="139" t="s">
        <v>97</v>
      </c>
      <c r="BK125" s="192">
        <f>BK126+BK192+BK207</f>
        <v>0</v>
      </c>
    </row>
    <row r="126" spans="2:63" s="76" customFormat="1" ht="25.9" customHeight="1">
      <c r="B126" s="193"/>
      <c r="C126" s="254"/>
      <c r="D126" s="255" t="s">
        <v>77</v>
      </c>
      <c r="E126" s="256" t="s">
        <v>128</v>
      </c>
      <c r="F126" s="256" t="s">
        <v>129</v>
      </c>
      <c r="G126" s="254"/>
      <c r="H126" s="254"/>
      <c r="I126" s="254"/>
      <c r="J126" s="254"/>
      <c r="K126" s="257">
        <f>BK126</f>
        <v>0</v>
      </c>
      <c r="L126" s="254"/>
      <c r="M126" s="193"/>
      <c r="N126" s="195"/>
      <c r="Q126" s="196">
        <f>Q127+Q144+Q151+Q157+Q184+Q190</f>
        <v>0</v>
      </c>
      <c r="R126" s="196">
        <f>R127+R144+R151+R157+R184+R190</f>
        <v>0</v>
      </c>
      <c r="T126" s="197">
        <f>T127+T144+T151+T157+T184+T190</f>
        <v>0</v>
      </c>
      <c r="V126" s="197">
        <f>V127+V144+V151+V157+V184+V190</f>
        <v>251.10626359999998</v>
      </c>
      <c r="X126" s="198">
        <f>X127+X144+X151+X157+X184+X190</f>
        <v>1.64</v>
      </c>
      <c r="AR126" s="194" t="s">
        <v>83</v>
      </c>
      <c r="AT126" s="199" t="s">
        <v>77</v>
      </c>
      <c r="AU126" s="199" t="s">
        <v>78</v>
      </c>
      <c r="AY126" s="194" t="s">
        <v>130</v>
      </c>
      <c r="BK126" s="200">
        <f>BK127+BK144+BK151+BK157+BK184+BK190</f>
        <v>0</v>
      </c>
    </row>
    <row r="127" spans="2:63" s="76" customFormat="1" ht="22.9" customHeight="1">
      <c r="B127" s="193"/>
      <c r="C127" s="254"/>
      <c r="D127" s="255" t="s">
        <v>77</v>
      </c>
      <c r="E127" s="258" t="s">
        <v>83</v>
      </c>
      <c r="F127" s="258" t="s">
        <v>131</v>
      </c>
      <c r="G127" s="254"/>
      <c r="H127" s="254"/>
      <c r="I127" s="254"/>
      <c r="J127" s="254"/>
      <c r="K127" s="259">
        <f>BK127</f>
        <v>0</v>
      </c>
      <c r="L127" s="254"/>
      <c r="M127" s="193"/>
      <c r="N127" s="195"/>
      <c r="Q127" s="196">
        <f>SUM(Q128:Q143)</f>
        <v>0</v>
      </c>
      <c r="R127" s="196">
        <f>SUM(R128:R143)</f>
        <v>0</v>
      </c>
      <c r="T127" s="197">
        <f>SUM(T128:T143)</f>
        <v>0</v>
      </c>
      <c r="V127" s="197">
        <f>SUM(V128:V143)</f>
        <v>0</v>
      </c>
      <c r="X127" s="198">
        <f>SUM(X128:X143)</f>
        <v>1.64</v>
      </c>
      <c r="AR127" s="194" t="s">
        <v>83</v>
      </c>
      <c r="AT127" s="199" t="s">
        <v>77</v>
      </c>
      <c r="AU127" s="199" t="s">
        <v>83</v>
      </c>
      <c r="AY127" s="194" t="s">
        <v>130</v>
      </c>
      <c r="BK127" s="200">
        <f>SUM(BK128:BK143)</f>
        <v>0</v>
      </c>
    </row>
    <row r="128" spans="2:65" s="146" customFormat="1" ht="24.2" customHeight="1">
      <c r="B128" s="77"/>
      <c r="C128" s="260" t="s">
        <v>83</v>
      </c>
      <c r="D128" s="260" t="s">
        <v>132</v>
      </c>
      <c r="E128" s="261" t="s">
        <v>133</v>
      </c>
      <c r="F128" s="262" t="s">
        <v>134</v>
      </c>
      <c r="G128" s="263" t="s">
        <v>135</v>
      </c>
      <c r="H128" s="264">
        <v>8</v>
      </c>
      <c r="I128" s="78"/>
      <c r="J128" s="78"/>
      <c r="K128" s="283">
        <f>ROUND(P128*H128,2)</f>
        <v>0</v>
      </c>
      <c r="L128" s="262" t="s">
        <v>136</v>
      </c>
      <c r="M128" s="77"/>
      <c r="N128" s="79" t="s">
        <v>1</v>
      </c>
      <c r="O128" s="201" t="s">
        <v>41</v>
      </c>
      <c r="P128" s="202">
        <f>I128+J128</f>
        <v>0</v>
      </c>
      <c r="Q128" s="202">
        <f>ROUND(I128*H128,2)</f>
        <v>0</v>
      </c>
      <c r="R128" s="202">
        <f>ROUND(J128*H128,2)</f>
        <v>0</v>
      </c>
      <c r="T128" s="203">
        <f>S128*H128</f>
        <v>0</v>
      </c>
      <c r="U128" s="203">
        <v>0</v>
      </c>
      <c r="V128" s="203">
        <f>U128*H128</f>
        <v>0</v>
      </c>
      <c r="W128" s="203">
        <v>0.205</v>
      </c>
      <c r="X128" s="204">
        <f>W128*H128</f>
        <v>1.64</v>
      </c>
      <c r="AR128" s="205" t="s">
        <v>137</v>
      </c>
      <c r="AT128" s="205" t="s">
        <v>132</v>
      </c>
      <c r="AU128" s="205" t="s">
        <v>87</v>
      </c>
      <c r="AY128" s="139" t="s">
        <v>130</v>
      </c>
      <c r="BE128" s="206">
        <f>IF(O128="základní",K128,0)</f>
        <v>0</v>
      </c>
      <c r="BF128" s="206">
        <f>IF(O128="snížená",K128,0)</f>
        <v>0</v>
      </c>
      <c r="BG128" s="206">
        <f>IF(O128="zákl. přenesená",K128,0)</f>
        <v>0</v>
      </c>
      <c r="BH128" s="206">
        <f>IF(O128="sníž. přenesená",K128,0)</f>
        <v>0</v>
      </c>
      <c r="BI128" s="206">
        <f>IF(O128="nulová",K128,0)</f>
        <v>0</v>
      </c>
      <c r="BJ128" s="139" t="s">
        <v>83</v>
      </c>
      <c r="BK128" s="206">
        <f>ROUND(P128*H128,2)</f>
        <v>0</v>
      </c>
      <c r="BL128" s="139" t="s">
        <v>137</v>
      </c>
      <c r="BM128" s="205" t="s">
        <v>138</v>
      </c>
    </row>
    <row r="129" spans="2:65" s="146" customFormat="1" ht="24.2" customHeight="1">
      <c r="B129" s="77"/>
      <c r="C129" s="260" t="s">
        <v>87</v>
      </c>
      <c r="D129" s="260" t="s">
        <v>132</v>
      </c>
      <c r="E129" s="261" t="s">
        <v>139</v>
      </c>
      <c r="F129" s="262" t="s">
        <v>140</v>
      </c>
      <c r="G129" s="263" t="s">
        <v>141</v>
      </c>
      <c r="H129" s="264">
        <v>900</v>
      </c>
      <c r="I129" s="78"/>
      <c r="J129" s="78"/>
      <c r="K129" s="283">
        <f>ROUND(P129*H129,2)</f>
        <v>0</v>
      </c>
      <c r="L129" s="262" t="s">
        <v>136</v>
      </c>
      <c r="M129" s="77"/>
      <c r="N129" s="79" t="s">
        <v>1</v>
      </c>
      <c r="O129" s="201" t="s">
        <v>41</v>
      </c>
      <c r="P129" s="202">
        <f>I129+J129</f>
        <v>0</v>
      </c>
      <c r="Q129" s="202">
        <f>ROUND(I129*H129,2)</f>
        <v>0</v>
      </c>
      <c r="R129" s="202">
        <f>ROUND(J129*H129,2)</f>
        <v>0</v>
      </c>
      <c r="T129" s="203">
        <f>S129*H129</f>
        <v>0</v>
      </c>
      <c r="U129" s="203">
        <v>0</v>
      </c>
      <c r="V129" s="203">
        <f>U129*H129</f>
        <v>0</v>
      </c>
      <c r="W129" s="203">
        <v>0</v>
      </c>
      <c r="X129" s="204">
        <f>W129*H129</f>
        <v>0</v>
      </c>
      <c r="AR129" s="205" t="s">
        <v>137</v>
      </c>
      <c r="AT129" s="205" t="s">
        <v>132</v>
      </c>
      <c r="AU129" s="205" t="s">
        <v>87</v>
      </c>
      <c r="AY129" s="139" t="s">
        <v>130</v>
      </c>
      <c r="BE129" s="206">
        <f>IF(O129="základní",K129,0)</f>
        <v>0</v>
      </c>
      <c r="BF129" s="206">
        <f>IF(O129="snížená",K129,0)</f>
        <v>0</v>
      </c>
      <c r="BG129" s="206">
        <f>IF(O129="zákl. přenesená",K129,0)</f>
        <v>0</v>
      </c>
      <c r="BH129" s="206">
        <f>IF(O129="sníž. přenesená",K129,0)</f>
        <v>0</v>
      </c>
      <c r="BI129" s="206">
        <f>IF(O129="nulová",K129,0)</f>
        <v>0</v>
      </c>
      <c r="BJ129" s="139" t="s">
        <v>83</v>
      </c>
      <c r="BK129" s="206">
        <f>ROUND(P129*H129,2)</f>
        <v>0</v>
      </c>
      <c r="BL129" s="139" t="s">
        <v>137</v>
      </c>
      <c r="BM129" s="205" t="s">
        <v>142</v>
      </c>
    </row>
    <row r="130" spans="2:65" s="146" customFormat="1" ht="37.9" customHeight="1">
      <c r="B130" s="77"/>
      <c r="C130" s="260" t="s">
        <v>143</v>
      </c>
      <c r="D130" s="260" t="s">
        <v>132</v>
      </c>
      <c r="E130" s="261" t="s">
        <v>144</v>
      </c>
      <c r="F130" s="262" t="s">
        <v>145</v>
      </c>
      <c r="G130" s="263" t="s">
        <v>146</v>
      </c>
      <c r="H130" s="264">
        <v>50</v>
      </c>
      <c r="I130" s="78"/>
      <c r="J130" s="78"/>
      <c r="K130" s="283">
        <f>ROUND(P130*H130,2)</f>
        <v>0</v>
      </c>
      <c r="L130" s="262" t="s">
        <v>136</v>
      </c>
      <c r="M130" s="77"/>
      <c r="N130" s="79" t="s">
        <v>1</v>
      </c>
      <c r="O130" s="201" t="s">
        <v>41</v>
      </c>
      <c r="P130" s="202">
        <f>I130+J130</f>
        <v>0</v>
      </c>
      <c r="Q130" s="202">
        <f>ROUND(I130*H130,2)</f>
        <v>0</v>
      </c>
      <c r="R130" s="202">
        <f>ROUND(J130*H130,2)</f>
        <v>0</v>
      </c>
      <c r="T130" s="203">
        <f>S130*H130</f>
        <v>0</v>
      </c>
      <c r="U130" s="203">
        <v>0</v>
      </c>
      <c r="V130" s="203">
        <f>U130*H130</f>
        <v>0</v>
      </c>
      <c r="W130" s="203">
        <v>0</v>
      </c>
      <c r="X130" s="204">
        <f>W130*H130</f>
        <v>0</v>
      </c>
      <c r="AR130" s="205" t="s">
        <v>137</v>
      </c>
      <c r="AT130" s="205" t="s">
        <v>132</v>
      </c>
      <c r="AU130" s="205" t="s">
        <v>87</v>
      </c>
      <c r="AY130" s="139" t="s">
        <v>130</v>
      </c>
      <c r="BE130" s="206">
        <f>IF(O130="základní",K130,0)</f>
        <v>0</v>
      </c>
      <c r="BF130" s="206">
        <f>IF(O130="snížená",K130,0)</f>
        <v>0</v>
      </c>
      <c r="BG130" s="206">
        <f>IF(O130="zákl. přenesená",K130,0)</f>
        <v>0</v>
      </c>
      <c r="BH130" s="206">
        <f>IF(O130="sníž. přenesená",K130,0)</f>
        <v>0</v>
      </c>
      <c r="BI130" s="206">
        <f>IF(O130="nulová",K130,0)</f>
        <v>0</v>
      </c>
      <c r="BJ130" s="139" t="s">
        <v>83</v>
      </c>
      <c r="BK130" s="206">
        <f>ROUND(P130*H130,2)</f>
        <v>0</v>
      </c>
      <c r="BL130" s="139" t="s">
        <v>137</v>
      </c>
      <c r="BM130" s="205" t="s">
        <v>147</v>
      </c>
    </row>
    <row r="131" spans="2:51" s="80" customFormat="1" ht="12">
      <c r="B131" s="207"/>
      <c r="C131" s="265"/>
      <c r="D131" s="266" t="s">
        <v>148</v>
      </c>
      <c r="E131" s="267" t="s">
        <v>1</v>
      </c>
      <c r="F131" s="268" t="s">
        <v>149</v>
      </c>
      <c r="G131" s="265"/>
      <c r="H131" s="269">
        <v>50</v>
      </c>
      <c r="K131" s="265"/>
      <c r="L131" s="265"/>
      <c r="M131" s="207"/>
      <c r="N131" s="209"/>
      <c r="X131" s="210"/>
      <c r="AT131" s="208" t="s">
        <v>148</v>
      </c>
      <c r="AU131" s="208" t="s">
        <v>87</v>
      </c>
      <c r="AV131" s="80" t="s">
        <v>87</v>
      </c>
      <c r="AW131" s="80" t="s">
        <v>4</v>
      </c>
      <c r="AX131" s="80" t="s">
        <v>83</v>
      </c>
      <c r="AY131" s="208" t="s">
        <v>130</v>
      </c>
    </row>
    <row r="132" spans="2:65" s="146" customFormat="1" ht="33" customHeight="1">
      <c r="B132" s="77"/>
      <c r="C132" s="260" t="s">
        <v>137</v>
      </c>
      <c r="D132" s="260" t="s">
        <v>132</v>
      </c>
      <c r="E132" s="261" t="s">
        <v>150</v>
      </c>
      <c r="F132" s="262" t="s">
        <v>151</v>
      </c>
      <c r="G132" s="263" t="s">
        <v>146</v>
      </c>
      <c r="H132" s="264">
        <v>0.6</v>
      </c>
      <c r="I132" s="78"/>
      <c r="J132" s="78"/>
      <c r="K132" s="283">
        <f>ROUND(P132*H132,2)</f>
        <v>0</v>
      </c>
      <c r="L132" s="262" t="s">
        <v>136</v>
      </c>
      <c r="M132" s="77"/>
      <c r="N132" s="79" t="s">
        <v>1</v>
      </c>
      <c r="O132" s="201" t="s">
        <v>41</v>
      </c>
      <c r="P132" s="202">
        <f>I132+J132</f>
        <v>0</v>
      </c>
      <c r="Q132" s="202">
        <f>ROUND(I132*H132,2)</f>
        <v>0</v>
      </c>
      <c r="R132" s="202">
        <f>ROUND(J132*H132,2)</f>
        <v>0</v>
      </c>
      <c r="T132" s="203">
        <f>S132*H132</f>
        <v>0</v>
      </c>
      <c r="U132" s="203">
        <v>0</v>
      </c>
      <c r="V132" s="203">
        <f>U132*H132</f>
        <v>0</v>
      </c>
      <c r="W132" s="203">
        <v>0</v>
      </c>
      <c r="X132" s="204">
        <f>W132*H132</f>
        <v>0</v>
      </c>
      <c r="AR132" s="205" t="s">
        <v>137</v>
      </c>
      <c r="AT132" s="205" t="s">
        <v>132</v>
      </c>
      <c r="AU132" s="205" t="s">
        <v>87</v>
      </c>
      <c r="AY132" s="139" t="s">
        <v>130</v>
      </c>
      <c r="BE132" s="206">
        <f>IF(O132="základní",K132,0)</f>
        <v>0</v>
      </c>
      <c r="BF132" s="206">
        <f>IF(O132="snížená",K132,0)</f>
        <v>0</v>
      </c>
      <c r="BG132" s="206">
        <f>IF(O132="zákl. přenesená",K132,0)</f>
        <v>0</v>
      </c>
      <c r="BH132" s="206">
        <f>IF(O132="sníž. přenesená",K132,0)</f>
        <v>0</v>
      </c>
      <c r="BI132" s="206">
        <f>IF(O132="nulová",K132,0)</f>
        <v>0</v>
      </c>
      <c r="BJ132" s="139" t="s">
        <v>83</v>
      </c>
      <c r="BK132" s="206">
        <f>ROUND(P132*H132,2)</f>
        <v>0</v>
      </c>
      <c r="BL132" s="139" t="s">
        <v>137</v>
      </c>
      <c r="BM132" s="205" t="s">
        <v>152</v>
      </c>
    </row>
    <row r="133" spans="2:51" s="80" customFormat="1" ht="12">
      <c r="B133" s="207"/>
      <c r="C133" s="265"/>
      <c r="D133" s="266" t="s">
        <v>148</v>
      </c>
      <c r="E133" s="267" t="s">
        <v>1</v>
      </c>
      <c r="F133" s="268" t="s">
        <v>153</v>
      </c>
      <c r="G133" s="265"/>
      <c r="H133" s="269">
        <v>0.6</v>
      </c>
      <c r="K133" s="265"/>
      <c r="L133" s="265"/>
      <c r="M133" s="207"/>
      <c r="N133" s="209"/>
      <c r="X133" s="210"/>
      <c r="AT133" s="208" t="s">
        <v>148</v>
      </c>
      <c r="AU133" s="208" t="s">
        <v>87</v>
      </c>
      <c r="AV133" s="80" t="s">
        <v>87</v>
      </c>
      <c r="AW133" s="80" t="s">
        <v>4</v>
      </c>
      <c r="AX133" s="80" t="s">
        <v>83</v>
      </c>
      <c r="AY133" s="208" t="s">
        <v>130</v>
      </c>
    </row>
    <row r="134" spans="2:65" s="146" customFormat="1" ht="37.9" customHeight="1">
      <c r="B134" s="77"/>
      <c r="C134" s="260" t="s">
        <v>154</v>
      </c>
      <c r="D134" s="260" t="s">
        <v>132</v>
      </c>
      <c r="E134" s="261" t="s">
        <v>155</v>
      </c>
      <c r="F134" s="262" t="s">
        <v>156</v>
      </c>
      <c r="G134" s="263" t="s">
        <v>146</v>
      </c>
      <c r="H134" s="264">
        <v>95</v>
      </c>
      <c r="I134" s="78"/>
      <c r="J134" s="78"/>
      <c r="K134" s="283">
        <f>ROUND(P134*H134,2)</f>
        <v>0</v>
      </c>
      <c r="L134" s="262" t="s">
        <v>136</v>
      </c>
      <c r="M134" s="77"/>
      <c r="N134" s="79" t="s">
        <v>1</v>
      </c>
      <c r="O134" s="201" t="s">
        <v>41</v>
      </c>
      <c r="P134" s="202">
        <f>I134+J134</f>
        <v>0</v>
      </c>
      <c r="Q134" s="202">
        <f>ROUND(I134*H134,2)</f>
        <v>0</v>
      </c>
      <c r="R134" s="202">
        <f>ROUND(J134*H134,2)</f>
        <v>0</v>
      </c>
      <c r="T134" s="203">
        <f>S134*H134</f>
        <v>0</v>
      </c>
      <c r="U134" s="203">
        <v>0</v>
      </c>
      <c r="V134" s="203">
        <f>U134*H134</f>
        <v>0</v>
      </c>
      <c r="W134" s="203">
        <v>0</v>
      </c>
      <c r="X134" s="204">
        <f>W134*H134</f>
        <v>0</v>
      </c>
      <c r="AR134" s="205" t="s">
        <v>137</v>
      </c>
      <c r="AT134" s="205" t="s">
        <v>132</v>
      </c>
      <c r="AU134" s="205" t="s">
        <v>87</v>
      </c>
      <c r="AY134" s="139" t="s">
        <v>130</v>
      </c>
      <c r="BE134" s="206">
        <f>IF(O134="základní",K134,0)</f>
        <v>0</v>
      </c>
      <c r="BF134" s="206">
        <f>IF(O134="snížená",K134,0)</f>
        <v>0</v>
      </c>
      <c r="BG134" s="206">
        <f>IF(O134="zákl. přenesená",K134,0)</f>
        <v>0</v>
      </c>
      <c r="BH134" s="206">
        <f>IF(O134="sníž. přenesená",K134,0)</f>
        <v>0</v>
      </c>
      <c r="BI134" s="206">
        <f>IF(O134="nulová",K134,0)</f>
        <v>0</v>
      </c>
      <c r="BJ134" s="139" t="s">
        <v>83</v>
      </c>
      <c r="BK134" s="206">
        <f>ROUND(P134*H134,2)</f>
        <v>0</v>
      </c>
      <c r="BL134" s="139" t="s">
        <v>137</v>
      </c>
      <c r="BM134" s="205" t="s">
        <v>157</v>
      </c>
    </row>
    <row r="135" spans="2:51" s="80" customFormat="1" ht="12">
      <c r="B135" s="207"/>
      <c r="C135" s="265"/>
      <c r="D135" s="266" t="s">
        <v>148</v>
      </c>
      <c r="E135" s="267" t="s">
        <v>85</v>
      </c>
      <c r="F135" s="268" t="s">
        <v>158</v>
      </c>
      <c r="G135" s="265"/>
      <c r="H135" s="269">
        <v>95</v>
      </c>
      <c r="K135" s="265"/>
      <c r="L135" s="265"/>
      <c r="M135" s="207"/>
      <c r="N135" s="209"/>
      <c r="X135" s="210"/>
      <c r="AT135" s="208" t="s">
        <v>148</v>
      </c>
      <c r="AU135" s="208" t="s">
        <v>87</v>
      </c>
      <c r="AV135" s="80" t="s">
        <v>87</v>
      </c>
      <c r="AW135" s="80" t="s">
        <v>4</v>
      </c>
      <c r="AX135" s="80" t="s">
        <v>83</v>
      </c>
      <c r="AY135" s="208" t="s">
        <v>130</v>
      </c>
    </row>
    <row r="136" spans="2:65" s="146" customFormat="1" ht="37.9" customHeight="1">
      <c r="B136" s="77"/>
      <c r="C136" s="260" t="s">
        <v>159</v>
      </c>
      <c r="D136" s="260" t="s">
        <v>132</v>
      </c>
      <c r="E136" s="261" t="s">
        <v>160</v>
      </c>
      <c r="F136" s="262" t="s">
        <v>161</v>
      </c>
      <c r="G136" s="263" t="s">
        <v>146</v>
      </c>
      <c r="H136" s="264">
        <v>950</v>
      </c>
      <c r="I136" s="78"/>
      <c r="J136" s="78"/>
      <c r="K136" s="283">
        <f>ROUND(P136*H136,2)</f>
        <v>0</v>
      </c>
      <c r="L136" s="262" t="s">
        <v>136</v>
      </c>
      <c r="M136" s="77"/>
      <c r="N136" s="79" t="s">
        <v>1</v>
      </c>
      <c r="O136" s="201" t="s">
        <v>41</v>
      </c>
      <c r="P136" s="202">
        <f>I136+J136</f>
        <v>0</v>
      </c>
      <c r="Q136" s="202">
        <f>ROUND(I136*H136,2)</f>
        <v>0</v>
      </c>
      <c r="R136" s="202">
        <f>ROUND(J136*H136,2)</f>
        <v>0</v>
      </c>
      <c r="T136" s="203">
        <f>S136*H136</f>
        <v>0</v>
      </c>
      <c r="U136" s="203">
        <v>0</v>
      </c>
      <c r="V136" s="203">
        <f>U136*H136</f>
        <v>0</v>
      </c>
      <c r="W136" s="203">
        <v>0</v>
      </c>
      <c r="X136" s="204">
        <f>W136*H136</f>
        <v>0</v>
      </c>
      <c r="AR136" s="205" t="s">
        <v>137</v>
      </c>
      <c r="AT136" s="205" t="s">
        <v>132</v>
      </c>
      <c r="AU136" s="205" t="s">
        <v>87</v>
      </c>
      <c r="AY136" s="139" t="s">
        <v>130</v>
      </c>
      <c r="BE136" s="206">
        <f>IF(O136="základní",K136,0)</f>
        <v>0</v>
      </c>
      <c r="BF136" s="206">
        <f>IF(O136="snížená",K136,0)</f>
        <v>0</v>
      </c>
      <c r="BG136" s="206">
        <f>IF(O136="zákl. přenesená",K136,0)</f>
        <v>0</v>
      </c>
      <c r="BH136" s="206">
        <f>IF(O136="sníž. přenesená",K136,0)</f>
        <v>0</v>
      </c>
      <c r="BI136" s="206">
        <f>IF(O136="nulová",K136,0)</f>
        <v>0</v>
      </c>
      <c r="BJ136" s="139" t="s">
        <v>83</v>
      </c>
      <c r="BK136" s="206">
        <f>ROUND(P136*H136,2)</f>
        <v>0</v>
      </c>
      <c r="BL136" s="139" t="s">
        <v>137</v>
      </c>
      <c r="BM136" s="205" t="s">
        <v>162</v>
      </c>
    </row>
    <row r="137" spans="2:51" s="80" customFormat="1" ht="12">
      <c r="B137" s="207"/>
      <c r="C137" s="265"/>
      <c r="D137" s="266" t="s">
        <v>148</v>
      </c>
      <c r="E137" s="267" t="s">
        <v>1</v>
      </c>
      <c r="F137" s="268" t="s">
        <v>163</v>
      </c>
      <c r="G137" s="265"/>
      <c r="H137" s="269">
        <v>950</v>
      </c>
      <c r="K137" s="265"/>
      <c r="L137" s="265"/>
      <c r="M137" s="207"/>
      <c r="N137" s="209"/>
      <c r="X137" s="210"/>
      <c r="AT137" s="208" t="s">
        <v>148</v>
      </c>
      <c r="AU137" s="208" t="s">
        <v>87</v>
      </c>
      <c r="AV137" s="80" t="s">
        <v>87</v>
      </c>
      <c r="AW137" s="80" t="s">
        <v>4</v>
      </c>
      <c r="AX137" s="80" t="s">
        <v>83</v>
      </c>
      <c r="AY137" s="208" t="s">
        <v>130</v>
      </c>
    </row>
    <row r="138" spans="2:65" s="146" customFormat="1" ht="33" customHeight="1">
      <c r="B138" s="77"/>
      <c r="C138" s="260" t="s">
        <v>164</v>
      </c>
      <c r="D138" s="260" t="s">
        <v>132</v>
      </c>
      <c r="E138" s="261" t="s">
        <v>165</v>
      </c>
      <c r="F138" s="262" t="s">
        <v>166</v>
      </c>
      <c r="G138" s="263" t="s">
        <v>167</v>
      </c>
      <c r="H138" s="264">
        <v>190</v>
      </c>
      <c r="I138" s="78"/>
      <c r="J138" s="78"/>
      <c r="K138" s="283">
        <f>ROUND(P138*H138,2)</f>
        <v>0</v>
      </c>
      <c r="L138" s="262" t="s">
        <v>136</v>
      </c>
      <c r="M138" s="77"/>
      <c r="N138" s="79" t="s">
        <v>1</v>
      </c>
      <c r="O138" s="201" t="s">
        <v>41</v>
      </c>
      <c r="P138" s="202">
        <f>I138+J138</f>
        <v>0</v>
      </c>
      <c r="Q138" s="202">
        <f>ROUND(I138*H138,2)</f>
        <v>0</v>
      </c>
      <c r="R138" s="202">
        <f>ROUND(J138*H138,2)</f>
        <v>0</v>
      </c>
      <c r="T138" s="203">
        <f>S138*H138</f>
        <v>0</v>
      </c>
      <c r="U138" s="203">
        <v>0</v>
      </c>
      <c r="V138" s="203">
        <f>U138*H138</f>
        <v>0</v>
      </c>
      <c r="W138" s="203">
        <v>0</v>
      </c>
      <c r="X138" s="204">
        <f>W138*H138</f>
        <v>0</v>
      </c>
      <c r="AR138" s="205" t="s">
        <v>137</v>
      </c>
      <c r="AT138" s="205" t="s">
        <v>132</v>
      </c>
      <c r="AU138" s="205" t="s">
        <v>87</v>
      </c>
      <c r="AY138" s="139" t="s">
        <v>130</v>
      </c>
      <c r="BE138" s="206">
        <f>IF(O138="základní",K138,0)</f>
        <v>0</v>
      </c>
      <c r="BF138" s="206">
        <f>IF(O138="snížená",K138,0)</f>
        <v>0</v>
      </c>
      <c r="BG138" s="206">
        <f>IF(O138="zákl. přenesená",K138,0)</f>
        <v>0</v>
      </c>
      <c r="BH138" s="206">
        <f>IF(O138="sníž. přenesená",K138,0)</f>
        <v>0</v>
      </c>
      <c r="BI138" s="206">
        <f>IF(O138="nulová",K138,0)</f>
        <v>0</v>
      </c>
      <c r="BJ138" s="139" t="s">
        <v>83</v>
      </c>
      <c r="BK138" s="206">
        <f>ROUND(P138*H138,2)</f>
        <v>0</v>
      </c>
      <c r="BL138" s="139" t="s">
        <v>137</v>
      </c>
      <c r="BM138" s="205" t="s">
        <v>168</v>
      </c>
    </row>
    <row r="139" spans="2:51" s="80" customFormat="1" ht="12">
      <c r="B139" s="207"/>
      <c r="C139" s="265"/>
      <c r="D139" s="266" t="s">
        <v>148</v>
      </c>
      <c r="E139" s="267" t="s">
        <v>1</v>
      </c>
      <c r="F139" s="268" t="s">
        <v>169</v>
      </c>
      <c r="G139" s="265"/>
      <c r="H139" s="269">
        <v>190</v>
      </c>
      <c r="K139" s="265"/>
      <c r="L139" s="265"/>
      <c r="M139" s="207"/>
      <c r="N139" s="209"/>
      <c r="X139" s="210"/>
      <c r="AT139" s="208" t="s">
        <v>148</v>
      </c>
      <c r="AU139" s="208" t="s">
        <v>87</v>
      </c>
      <c r="AV139" s="80" t="s">
        <v>87</v>
      </c>
      <c r="AW139" s="80" t="s">
        <v>4</v>
      </c>
      <c r="AX139" s="80" t="s">
        <v>83</v>
      </c>
      <c r="AY139" s="208" t="s">
        <v>130</v>
      </c>
    </row>
    <row r="140" spans="2:65" s="146" customFormat="1" ht="24.2" customHeight="1">
      <c r="B140" s="77"/>
      <c r="C140" s="260" t="s">
        <v>170</v>
      </c>
      <c r="D140" s="260" t="s">
        <v>132</v>
      </c>
      <c r="E140" s="261" t="s">
        <v>171</v>
      </c>
      <c r="F140" s="262" t="s">
        <v>172</v>
      </c>
      <c r="G140" s="263" t="s">
        <v>146</v>
      </c>
      <c r="H140" s="264">
        <v>95</v>
      </c>
      <c r="I140" s="78"/>
      <c r="J140" s="78"/>
      <c r="K140" s="283">
        <f>ROUND(P140*H140,2)</f>
        <v>0</v>
      </c>
      <c r="L140" s="262" t="s">
        <v>136</v>
      </c>
      <c r="M140" s="77"/>
      <c r="N140" s="79" t="s">
        <v>1</v>
      </c>
      <c r="O140" s="201" t="s">
        <v>41</v>
      </c>
      <c r="P140" s="202">
        <f>I140+J140</f>
        <v>0</v>
      </c>
      <c r="Q140" s="202">
        <f>ROUND(I140*H140,2)</f>
        <v>0</v>
      </c>
      <c r="R140" s="202">
        <f>ROUND(J140*H140,2)</f>
        <v>0</v>
      </c>
      <c r="T140" s="203">
        <f>S140*H140</f>
        <v>0</v>
      </c>
      <c r="U140" s="203">
        <v>0</v>
      </c>
      <c r="V140" s="203">
        <f>U140*H140</f>
        <v>0</v>
      </c>
      <c r="W140" s="203">
        <v>0</v>
      </c>
      <c r="X140" s="204">
        <f>W140*H140</f>
        <v>0</v>
      </c>
      <c r="AR140" s="205" t="s">
        <v>137</v>
      </c>
      <c r="AT140" s="205" t="s">
        <v>132</v>
      </c>
      <c r="AU140" s="205" t="s">
        <v>87</v>
      </c>
      <c r="AY140" s="139" t="s">
        <v>130</v>
      </c>
      <c r="BE140" s="206">
        <f>IF(O140="základní",K140,0)</f>
        <v>0</v>
      </c>
      <c r="BF140" s="206">
        <f>IF(O140="snížená",K140,0)</f>
        <v>0</v>
      </c>
      <c r="BG140" s="206">
        <f>IF(O140="zákl. přenesená",K140,0)</f>
        <v>0</v>
      </c>
      <c r="BH140" s="206">
        <f>IF(O140="sníž. přenesená",K140,0)</f>
        <v>0</v>
      </c>
      <c r="BI140" s="206">
        <f>IF(O140="nulová",K140,0)</f>
        <v>0</v>
      </c>
      <c r="BJ140" s="139" t="s">
        <v>83</v>
      </c>
      <c r="BK140" s="206">
        <f>ROUND(P140*H140,2)</f>
        <v>0</v>
      </c>
      <c r="BL140" s="139" t="s">
        <v>137</v>
      </c>
      <c r="BM140" s="205" t="s">
        <v>173</v>
      </c>
    </row>
    <row r="141" spans="2:51" s="80" customFormat="1" ht="12">
      <c r="B141" s="207"/>
      <c r="C141" s="265"/>
      <c r="D141" s="266" t="s">
        <v>148</v>
      </c>
      <c r="E141" s="267" t="s">
        <v>1</v>
      </c>
      <c r="F141" s="268" t="s">
        <v>85</v>
      </c>
      <c r="G141" s="265"/>
      <c r="H141" s="269">
        <v>95</v>
      </c>
      <c r="K141" s="265"/>
      <c r="L141" s="265"/>
      <c r="M141" s="207"/>
      <c r="N141" s="209"/>
      <c r="X141" s="210"/>
      <c r="AT141" s="208" t="s">
        <v>148</v>
      </c>
      <c r="AU141" s="208" t="s">
        <v>87</v>
      </c>
      <c r="AV141" s="80" t="s">
        <v>87</v>
      </c>
      <c r="AW141" s="80" t="s">
        <v>4</v>
      </c>
      <c r="AX141" s="80" t="s">
        <v>83</v>
      </c>
      <c r="AY141" s="208" t="s">
        <v>130</v>
      </c>
    </row>
    <row r="142" spans="2:65" s="146" customFormat="1" ht="24.2" customHeight="1">
      <c r="B142" s="77"/>
      <c r="C142" s="260" t="s">
        <v>174</v>
      </c>
      <c r="D142" s="260" t="s">
        <v>132</v>
      </c>
      <c r="E142" s="261" t="s">
        <v>175</v>
      </c>
      <c r="F142" s="262" t="s">
        <v>176</v>
      </c>
      <c r="G142" s="263" t="s">
        <v>141</v>
      </c>
      <c r="H142" s="264">
        <v>1900</v>
      </c>
      <c r="I142" s="78"/>
      <c r="J142" s="78"/>
      <c r="K142" s="283">
        <f>ROUND(P142*H142,2)</f>
        <v>0</v>
      </c>
      <c r="L142" s="262" t="s">
        <v>136</v>
      </c>
      <c r="M142" s="77"/>
      <c r="N142" s="79" t="s">
        <v>1</v>
      </c>
      <c r="O142" s="201" t="s">
        <v>41</v>
      </c>
      <c r="P142" s="202">
        <f>I142+J142</f>
        <v>0</v>
      </c>
      <c r="Q142" s="202">
        <f>ROUND(I142*H142,2)</f>
        <v>0</v>
      </c>
      <c r="R142" s="202">
        <f>ROUND(J142*H142,2)</f>
        <v>0</v>
      </c>
      <c r="T142" s="203">
        <f>S142*H142</f>
        <v>0</v>
      </c>
      <c r="U142" s="203">
        <v>0</v>
      </c>
      <c r="V142" s="203">
        <f>U142*H142</f>
        <v>0</v>
      </c>
      <c r="W142" s="203">
        <v>0</v>
      </c>
      <c r="X142" s="204">
        <f>W142*H142</f>
        <v>0</v>
      </c>
      <c r="AR142" s="205" t="s">
        <v>137</v>
      </c>
      <c r="AT142" s="205" t="s">
        <v>132</v>
      </c>
      <c r="AU142" s="205" t="s">
        <v>87</v>
      </c>
      <c r="AY142" s="139" t="s">
        <v>130</v>
      </c>
      <c r="BE142" s="206">
        <f>IF(O142="základní",K142,0)</f>
        <v>0</v>
      </c>
      <c r="BF142" s="206">
        <f>IF(O142="snížená",K142,0)</f>
        <v>0</v>
      </c>
      <c r="BG142" s="206">
        <f>IF(O142="zákl. přenesená",K142,0)</f>
        <v>0</v>
      </c>
      <c r="BH142" s="206">
        <f>IF(O142="sníž. přenesená",K142,0)</f>
        <v>0</v>
      </c>
      <c r="BI142" s="206">
        <f>IF(O142="nulová",K142,0)</f>
        <v>0</v>
      </c>
      <c r="BJ142" s="139" t="s">
        <v>83</v>
      </c>
      <c r="BK142" s="206">
        <f>ROUND(P142*H142,2)</f>
        <v>0</v>
      </c>
      <c r="BL142" s="139" t="s">
        <v>137</v>
      </c>
      <c r="BM142" s="205" t="s">
        <v>177</v>
      </c>
    </row>
    <row r="143" spans="2:51" s="80" customFormat="1" ht="12">
      <c r="B143" s="207"/>
      <c r="C143" s="265"/>
      <c r="D143" s="266" t="s">
        <v>148</v>
      </c>
      <c r="E143" s="267" t="s">
        <v>1</v>
      </c>
      <c r="F143" s="268" t="s">
        <v>178</v>
      </c>
      <c r="G143" s="265"/>
      <c r="H143" s="269">
        <v>1900</v>
      </c>
      <c r="K143" s="265"/>
      <c r="L143" s="265"/>
      <c r="M143" s="207"/>
      <c r="N143" s="209"/>
      <c r="X143" s="210"/>
      <c r="AT143" s="208" t="s">
        <v>148</v>
      </c>
      <c r="AU143" s="208" t="s">
        <v>87</v>
      </c>
      <c r="AV143" s="80" t="s">
        <v>87</v>
      </c>
      <c r="AW143" s="80" t="s">
        <v>4</v>
      </c>
      <c r="AX143" s="80" t="s">
        <v>83</v>
      </c>
      <c r="AY143" s="208" t="s">
        <v>130</v>
      </c>
    </row>
    <row r="144" spans="2:63" s="76" customFormat="1" ht="22.9" customHeight="1">
      <c r="B144" s="193"/>
      <c r="C144" s="254"/>
      <c r="D144" s="255" t="s">
        <v>77</v>
      </c>
      <c r="E144" s="258" t="s">
        <v>87</v>
      </c>
      <c r="F144" s="258" t="s">
        <v>179</v>
      </c>
      <c r="G144" s="254"/>
      <c r="H144" s="254"/>
      <c r="K144" s="259">
        <f>BK144</f>
        <v>0</v>
      </c>
      <c r="L144" s="254"/>
      <c r="M144" s="193"/>
      <c r="N144" s="195"/>
      <c r="Q144" s="196">
        <f>SUM(Q145:Q150)</f>
        <v>0</v>
      </c>
      <c r="R144" s="196">
        <f>SUM(R145:R150)</f>
        <v>0</v>
      </c>
      <c r="T144" s="197">
        <f>SUM(T145:T150)</f>
        <v>0</v>
      </c>
      <c r="V144" s="197">
        <f>SUM(V145:V150)</f>
        <v>1.5091919999999999</v>
      </c>
      <c r="X144" s="198">
        <f>SUM(X145:X150)</f>
        <v>0</v>
      </c>
      <c r="AR144" s="194" t="s">
        <v>83</v>
      </c>
      <c r="AT144" s="199" t="s">
        <v>77</v>
      </c>
      <c r="AU144" s="199" t="s">
        <v>83</v>
      </c>
      <c r="AY144" s="194" t="s">
        <v>130</v>
      </c>
      <c r="BK144" s="200">
        <f>SUM(BK145:BK150)</f>
        <v>0</v>
      </c>
    </row>
    <row r="145" spans="2:65" s="146" customFormat="1" ht="24.2" customHeight="1">
      <c r="B145" s="77"/>
      <c r="C145" s="260" t="s">
        <v>180</v>
      </c>
      <c r="D145" s="260" t="s">
        <v>132</v>
      </c>
      <c r="E145" s="261" t="s">
        <v>181</v>
      </c>
      <c r="F145" s="262" t="s">
        <v>182</v>
      </c>
      <c r="G145" s="263" t="s">
        <v>146</v>
      </c>
      <c r="H145" s="264">
        <v>0.6</v>
      </c>
      <c r="I145" s="78"/>
      <c r="J145" s="78"/>
      <c r="K145" s="283">
        <f>ROUND(P145*H145,2)</f>
        <v>0</v>
      </c>
      <c r="L145" s="262" t="s">
        <v>136</v>
      </c>
      <c r="M145" s="77"/>
      <c r="N145" s="79" t="s">
        <v>1</v>
      </c>
      <c r="O145" s="201" t="s">
        <v>41</v>
      </c>
      <c r="P145" s="202">
        <f>I145+J145</f>
        <v>0</v>
      </c>
      <c r="Q145" s="202">
        <f>ROUND(I145*H145,2)</f>
        <v>0</v>
      </c>
      <c r="R145" s="202">
        <f>ROUND(J145*H145,2)</f>
        <v>0</v>
      </c>
      <c r="T145" s="203">
        <f>S145*H145</f>
        <v>0</v>
      </c>
      <c r="U145" s="203">
        <v>2.50187</v>
      </c>
      <c r="V145" s="203">
        <f>U145*H145</f>
        <v>1.5011219999999998</v>
      </c>
      <c r="W145" s="203">
        <v>0</v>
      </c>
      <c r="X145" s="204">
        <f>W145*H145</f>
        <v>0</v>
      </c>
      <c r="AR145" s="205" t="s">
        <v>137</v>
      </c>
      <c r="AT145" s="205" t="s">
        <v>132</v>
      </c>
      <c r="AU145" s="205" t="s">
        <v>87</v>
      </c>
      <c r="AY145" s="139" t="s">
        <v>130</v>
      </c>
      <c r="BE145" s="206">
        <f>IF(O145="základní",K145,0)</f>
        <v>0</v>
      </c>
      <c r="BF145" s="206">
        <f>IF(O145="snížená",K145,0)</f>
        <v>0</v>
      </c>
      <c r="BG145" s="206">
        <f>IF(O145="zákl. přenesená",K145,0)</f>
        <v>0</v>
      </c>
      <c r="BH145" s="206">
        <f>IF(O145="sníž. přenesená",K145,0)</f>
        <v>0</v>
      </c>
      <c r="BI145" s="206">
        <f>IF(O145="nulová",K145,0)</f>
        <v>0</v>
      </c>
      <c r="BJ145" s="139" t="s">
        <v>83</v>
      </c>
      <c r="BK145" s="206">
        <f>ROUND(P145*H145,2)</f>
        <v>0</v>
      </c>
      <c r="BL145" s="139" t="s">
        <v>137</v>
      </c>
      <c r="BM145" s="205" t="s">
        <v>183</v>
      </c>
    </row>
    <row r="146" spans="2:51" s="81" customFormat="1" ht="12">
      <c r="B146" s="211"/>
      <c r="C146" s="270"/>
      <c r="D146" s="266" t="s">
        <v>148</v>
      </c>
      <c r="E146" s="271" t="s">
        <v>1</v>
      </c>
      <c r="F146" s="272" t="s">
        <v>184</v>
      </c>
      <c r="G146" s="270"/>
      <c r="H146" s="271" t="s">
        <v>1</v>
      </c>
      <c r="K146" s="270"/>
      <c r="L146" s="270"/>
      <c r="M146" s="211"/>
      <c r="N146" s="213"/>
      <c r="X146" s="214"/>
      <c r="AT146" s="212" t="s">
        <v>148</v>
      </c>
      <c r="AU146" s="212" t="s">
        <v>87</v>
      </c>
      <c r="AV146" s="81" t="s">
        <v>83</v>
      </c>
      <c r="AW146" s="81" t="s">
        <v>4</v>
      </c>
      <c r="AX146" s="81" t="s">
        <v>78</v>
      </c>
      <c r="AY146" s="212" t="s">
        <v>130</v>
      </c>
    </row>
    <row r="147" spans="2:51" s="80" customFormat="1" ht="12">
      <c r="B147" s="207"/>
      <c r="C147" s="265"/>
      <c r="D147" s="266" t="s">
        <v>148</v>
      </c>
      <c r="E147" s="267" t="s">
        <v>1</v>
      </c>
      <c r="F147" s="268" t="s">
        <v>153</v>
      </c>
      <c r="G147" s="265"/>
      <c r="H147" s="269">
        <v>0.6</v>
      </c>
      <c r="K147" s="265"/>
      <c r="L147" s="265"/>
      <c r="M147" s="207"/>
      <c r="N147" s="209"/>
      <c r="X147" s="210"/>
      <c r="AT147" s="208" t="s">
        <v>148</v>
      </c>
      <c r="AU147" s="208" t="s">
        <v>87</v>
      </c>
      <c r="AV147" s="80" t="s">
        <v>87</v>
      </c>
      <c r="AW147" s="80" t="s">
        <v>4</v>
      </c>
      <c r="AX147" s="80" t="s">
        <v>83</v>
      </c>
      <c r="AY147" s="208" t="s">
        <v>130</v>
      </c>
    </row>
    <row r="148" spans="2:65" s="146" customFormat="1" ht="24.2" customHeight="1">
      <c r="B148" s="77"/>
      <c r="C148" s="260" t="s">
        <v>185</v>
      </c>
      <c r="D148" s="260" t="s">
        <v>132</v>
      </c>
      <c r="E148" s="261" t="s">
        <v>186</v>
      </c>
      <c r="F148" s="262" t="s">
        <v>187</v>
      </c>
      <c r="G148" s="263" t="s">
        <v>141</v>
      </c>
      <c r="H148" s="264">
        <v>3</v>
      </c>
      <c r="I148" s="78"/>
      <c r="J148" s="78"/>
      <c r="K148" s="283">
        <f>ROUND(P148*H148,2)</f>
        <v>0</v>
      </c>
      <c r="L148" s="262" t="s">
        <v>136</v>
      </c>
      <c r="M148" s="77"/>
      <c r="N148" s="79" t="s">
        <v>1</v>
      </c>
      <c r="O148" s="201" t="s">
        <v>41</v>
      </c>
      <c r="P148" s="202">
        <f>I148+J148</f>
        <v>0</v>
      </c>
      <c r="Q148" s="202">
        <f>ROUND(I148*H148,2)</f>
        <v>0</v>
      </c>
      <c r="R148" s="202">
        <f>ROUND(J148*H148,2)</f>
        <v>0</v>
      </c>
      <c r="T148" s="203">
        <f>S148*H148</f>
        <v>0</v>
      </c>
      <c r="U148" s="203">
        <v>0.00269</v>
      </c>
      <c r="V148" s="203">
        <f>U148*H148</f>
        <v>0.00807</v>
      </c>
      <c r="W148" s="203">
        <v>0</v>
      </c>
      <c r="X148" s="204">
        <f>W148*H148</f>
        <v>0</v>
      </c>
      <c r="AR148" s="205" t="s">
        <v>137</v>
      </c>
      <c r="AT148" s="205" t="s">
        <v>132</v>
      </c>
      <c r="AU148" s="205" t="s">
        <v>87</v>
      </c>
      <c r="AY148" s="139" t="s">
        <v>130</v>
      </c>
      <c r="BE148" s="206">
        <f>IF(O148="základní",K148,0)</f>
        <v>0</v>
      </c>
      <c r="BF148" s="206">
        <f>IF(O148="snížená",K148,0)</f>
        <v>0</v>
      </c>
      <c r="BG148" s="206">
        <f>IF(O148="zákl. přenesená",K148,0)</f>
        <v>0</v>
      </c>
      <c r="BH148" s="206">
        <f>IF(O148="sníž. přenesená",K148,0)</f>
        <v>0</v>
      </c>
      <c r="BI148" s="206">
        <f>IF(O148="nulová",K148,0)</f>
        <v>0</v>
      </c>
      <c r="BJ148" s="139" t="s">
        <v>83</v>
      </c>
      <c r="BK148" s="206">
        <f>ROUND(P148*H148,2)</f>
        <v>0</v>
      </c>
      <c r="BL148" s="139" t="s">
        <v>137</v>
      </c>
      <c r="BM148" s="205" t="s">
        <v>188</v>
      </c>
    </row>
    <row r="149" spans="2:51" s="80" customFormat="1" ht="12">
      <c r="B149" s="207"/>
      <c r="C149" s="265"/>
      <c r="D149" s="266" t="s">
        <v>148</v>
      </c>
      <c r="E149" s="267" t="s">
        <v>1</v>
      </c>
      <c r="F149" s="268" t="s">
        <v>189</v>
      </c>
      <c r="G149" s="265"/>
      <c r="H149" s="269">
        <v>3</v>
      </c>
      <c r="K149" s="265"/>
      <c r="L149" s="265"/>
      <c r="M149" s="207"/>
      <c r="N149" s="209"/>
      <c r="X149" s="210"/>
      <c r="AT149" s="208" t="s">
        <v>148</v>
      </c>
      <c r="AU149" s="208" t="s">
        <v>87</v>
      </c>
      <c r="AV149" s="80" t="s">
        <v>87</v>
      </c>
      <c r="AW149" s="80" t="s">
        <v>4</v>
      </c>
      <c r="AX149" s="80" t="s">
        <v>83</v>
      </c>
      <c r="AY149" s="208" t="s">
        <v>130</v>
      </c>
    </row>
    <row r="150" spans="2:65" s="146" customFormat="1" ht="24.2" customHeight="1">
      <c r="B150" s="77"/>
      <c r="C150" s="260" t="s">
        <v>190</v>
      </c>
      <c r="D150" s="260" t="s">
        <v>132</v>
      </c>
      <c r="E150" s="261" t="s">
        <v>191</v>
      </c>
      <c r="F150" s="262" t="s">
        <v>192</v>
      </c>
      <c r="G150" s="263" t="s">
        <v>141</v>
      </c>
      <c r="H150" s="264">
        <v>3</v>
      </c>
      <c r="I150" s="78"/>
      <c r="J150" s="78"/>
      <c r="K150" s="283">
        <f>ROUND(P150*H150,2)</f>
        <v>0</v>
      </c>
      <c r="L150" s="262" t="s">
        <v>136</v>
      </c>
      <c r="M150" s="77"/>
      <c r="N150" s="79" t="s">
        <v>1</v>
      </c>
      <c r="O150" s="201" t="s">
        <v>41</v>
      </c>
      <c r="P150" s="202">
        <f>I150+J150</f>
        <v>0</v>
      </c>
      <c r="Q150" s="202">
        <f>ROUND(I150*H150,2)</f>
        <v>0</v>
      </c>
      <c r="R150" s="202">
        <f>ROUND(J150*H150,2)</f>
        <v>0</v>
      </c>
      <c r="T150" s="203">
        <f>S150*H150</f>
        <v>0</v>
      </c>
      <c r="U150" s="203">
        <v>0</v>
      </c>
      <c r="V150" s="203">
        <f>U150*H150</f>
        <v>0</v>
      </c>
      <c r="W150" s="203">
        <v>0</v>
      </c>
      <c r="X150" s="204">
        <f>W150*H150</f>
        <v>0</v>
      </c>
      <c r="AR150" s="205" t="s">
        <v>137</v>
      </c>
      <c r="AT150" s="205" t="s">
        <v>132</v>
      </c>
      <c r="AU150" s="205" t="s">
        <v>87</v>
      </c>
      <c r="AY150" s="139" t="s">
        <v>130</v>
      </c>
      <c r="BE150" s="206">
        <f>IF(O150="základní",K150,0)</f>
        <v>0</v>
      </c>
      <c r="BF150" s="206">
        <f>IF(O150="snížená",K150,0)</f>
        <v>0</v>
      </c>
      <c r="BG150" s="206">
        <f>IF(O150="zákl. přenesená",K150,0)</f>
        <v>0</v>
      </c>
      <c r="BH150" s="206">
        <f>IF(O150="sníž. přenesená",K150,0)</f>
        <v>0</v>
      </c>
      <c r="BI150" s="206">
        <f>IF(O150="nulová",K150,0)</f>
        <v>0</v>
      </c>
      <c r="BJ150" s="139" t="s">
        <v>83</v>
      </c>
      <c r="BK150" s="206">
        <f>ROUND(P150*H150,2)</f>
        <v>0</v>
      </c>
      <c r="BL150" s="139" t="s">
        <v>137</v>
      </c>
      <c r="BM150" s="205" t="s">
        <v>193</v>
      </c>
    </row>
    <row r="151" spans="2:63" s="76" customFormat="1" ht="22.9" customHeight="1">
      <c r="B151" s="193"/>
      <c r="C151" s="254"/>
      <c r="D151" s="255" t="s">
        <v>77</v>
      </c>
      <c r="E151" s="258" t="s">
        <v>154</v>
      </c>
      <c r="F151" s="258" t="s">
        <v>194</v>
      </c>
      <c r="G151" s="254"/>
      <c r="H151" s="254"/>
      <c r="K151" s="259">
        <f>BK151</f>
        <v>0</v>
      </c>
      <c r="L151" s="254"/>
      <c r="M151" s="193"/>
      <c r="N151" s="195"/>
      <c r="Q151" s="196">
        <f>SUM(Q152:Q156)</f>
        <v>0</v>
      </c>
      <c r="R151" s="196">
        <f>SUM(R152:R156)</f>
        <v>0</v>
      </c>
      <c r="T151" s="197">
        <f>SUM(T152:T156)</f>
        <v>0</v>
      </c>
      <c r="V151" s="197">
        <f>SUM(V152:V156)</f>
        <v>246.93599999999998</v>
      </c>
      <c r="X151" s="198">
        <f>SUM(X152:X156)</f>
        <v>0</v>
      </c>
      <c r="AR151" s="194" t="s">
        <v>83</v>
      </c>
      <c r="AT151" s="199" t="s">
        <v>77</v>
      </c>
      <c r="AU151" s="199" t="s">
        <v>83</v>
      </c>
      <c r="AY151" s="194" t="s">
        <v>130</v>
      </c>
      <c r="BK151" s="200">
        <f>SUM(BK152:BK156)</f>
        <v>0</v>
      </c>
    </row>
    <row r="152" spans="2:65" s="146" customFormat="1" ht="24.2" customHeight="1">
      <c r="B152" s="77"/>
      <c r="C152" s="260" t="s">
        <v>195</v>
      </c>
      <c r="D152" s="260" t="s">
        <v>132</v>
      </c>
      <c r="E152" s="261" t="s">
        <v>196</v>
      </c>
      <c r="F152" s="262" t="s">
        <v>197</v>
      </c>
      <c r="G152" s="263" t="s">
        <v>141</v>
      </c>
      <c r="H152" s="264">
        <v>3.2</v>
      </c>
      <c r="I152" s="78"/>
      <c r="J152" s="78"/>
      <c r="K152" s="283">
        <f>ROUND(P152*H152,2)</f>
        <v>0</v>
      </c>
      <c r="L152" s="262" t="s">
        <v>136</v>
      </c>
      <c r="M152" s="77"/>
      <c r="N152" s="79" t="s">
        <v>1</v>
      </c>
      <c r="O152" s="201" t="s">
        <v>41</v>
      </c>
      <c r="P152" s="202">
        <f>I152+J152</f>
        <v>0</v>
      </c>
      <c r="Q152" s="202">
        <f>ROUND(I152*H152,2)</f>
        <v>0</v>
      </c>
      <c r="R152" s="202">
        <f>ROUND(J152*H152,2)</f>
        <v>0</v>
      </c>
      <c r="T152" s="203">
        <f>S152*H152</f>
        <v>0</v>
      </c>
      <c r="U152" s="203">
        <v>0.23</v>
      </c>
      <c r="V152" s="203">
        <f>U152*H152</f>
        <v>0.7360000000000001</v>
      </c>
      <c r="W152" s="203">
        <v>0</v>
      </c>
      <c r="X152" s="204">
        <f>W152*H152</f>
        <v>0</v>
      </c>
      <c r="AR152" s="205" t="s">
        <v>137</v>
      </c>
      <c r="AT152" s="205" t="s">
        <v>132</v>
      </c>
      <c r="AU152" s="205" t="s">
        <v>87</v>
      </c>
      <c r="AY152" s="139" t="s">
        <v>130</v>
      </c>
      <c r="BE152" s="206">
        <f>IF(O152="základní",K152,0)</f>
        <v>0</v>
      </c>
      <c r="BF152" s="206">
        <f>IF(O152="snížená",K152,0)</f>
        <v>0</v>
      </c>
      <c r="BG152" s="206">
        <f>IF(O152="zákl. přenesená",K152,0)</f>
        <v>0</v>
      </c>
      <c r="BH152" s="206">
        <f>IF(O152="sníž. přenesená",K152,0)</f>
        <v>0</v>
      </c>
      <c r="BI152" s="206">
        <f>IF(O152="nulová",K152,0)</f>
        <v>0</v>
      </c>
      <c r="BJ152" s="139" t="s">
        <v>83</v>
      </c>
      <c r="BK152" s="206">
        <f>ROUND(P152*H152,2)</f>
        <v>0</v>
      </c>
      <c r="BL152" s="139" t="s">
        <v>137</v>
      </c>
      <c r="BM152" s="205" t="s">
        <v>198</v>
      </c>
    </row>
    <row r="153" spans="2:51" s="81" customFormat="1" ht="12">
      <c r="B153" s="211"/>
      <c r="C153" s="270"/>
      <c r="D153" s="266" t="s">
        <v>148</v>
      </c>
      <c r="E153" s="271" t="s">
        <v>1</v>
      </c>
      <c r="F153" s="272" t="s">
        <v>199</v>
      </c>
      <c r="G153" s="270"/>
      <c r="H153" s="271" t="s">
        <v>1</v>
      </c>
      <c r="K153" s="270"/>
      <c r="L153" s="270"/>
      <c r="M153" s="211"/>
      <c r="N153" s="213"/>
      <c r="X153" s="214"/>
      <c r="AT153" s="212" t="s">
        <v>148</v>
      </c>
      <c r="AU153" s="212" t="s">
        <v>87</v>
      </c>
      <c r="AV153" s="81" t="s">
        <v>83</v>
      </c>
      <c r="AW153" s="81" t="s">
        <v>4</v>
      </c>
      <c r="AX153" s="81" t="s">
        <v>78</v>
      </c>
      <c r="AY153" s="212" t="s">
        <v>130</v>
      </c>
    </row>
    <row r="154" spans="2:51" s="80" customFormat="1" ht="12">
      <c r="B154" s="207"/>
      <c r="C154" s="265"/>
      <c r="D154" s="266" t="s">
        <v>148</v>
      </c>
      <c r="E154" s="267" t="s">
        <v>1</v>
      </c>
      <c r="F154" s="268" t="s">
        <v>200</v>
      </c>
      <c r="G154" s="265"/>
      <c r="H154" s="269">
        <v>3.2</v>
      </c>
      <c r="K154" s="265"/>
      <c r="L154" s="265"/>
      <c r="M154" s="207"/>
      <c r="N154" s="209"/>
      <c r="X154" s="210"/>
      <c r="AT154" s="208" t="s">
        <v>148</v>
      </c>
      <c r="AU154" s="208" t="s">
        <v>87</v>
      </c>
      <c r="AV154" s="80" t="s">
        <v>87</v>
      </c>
      <c r="AW154" s="80" t="s">
        <v>4</v>
      </c>
      <c r="AX154" s="80" t="s">
        <v>83</v>
      </c>
      <c r="AY154" s="208" t="s">
        <v>130</v>
      </c>
    </row>
    <row r="155" spans="2:65" s="146" customFormat="1" ht="24.2" customHeight="1">
      <c r="B155" s="77"/>
      <c r="C155" s="260" t="s">
        <v>201</v>
      </c>
      <c r="D155" s="260" t="s">
        <v>132</v>
      </c>
      <c r="E155" s="261" t="s">
        <v>202</v>
      </c>
      <c r="F155" s="262" t="s">
        <v>203</v>
      </c>
      <c r="G155" s="263" t="s">
        <v>141</v>
      </c>
      <c r="H155" s="264">
        <v>1400</v>
      </c>
      <c r="I155" s="78"/>
      <c r="J155" s="78"/>
      <c r="K155" s="283">
        <f>ROUND(P155*H155,2)</f>
        <v>0</v>
      </c>
      <c r="L155" s="262" t="s">
        <v>136</v>
      </c>
      <c r="M155" s="77"/>
      <c r="N155" s="79" t="s">
        <v>1</v>
      </c>
      <c r="O155" s="201" t="s">
        <v>41</v>
      </c>
      <c r="P155" s="202">
        <f>I155+J155</f>
        <v>0</v>
      </c>
      <c r="Q155" s="202">
        <f>ROUND(I155*H155,2)</f>
        <v>0</v>
      </c>
      <c r="R155" s="202">
        <f>ROUND(J155*H155,2)</f>
        <v>0</v>
      </c>
      <c r="T155" s="203">
        <f>S155*H155</f>
        <v>0</v>
      </c>
      <c r="U155" s="203">
        <v>0.108</v>
      </c>
      <c r="V155" s="203">
        <f>U155*H155</f>
        <v>151.2</v>
      </c>
      <c r="W155" s="203">
        <v>0</v>
      </c>
      <c r="X155" s="204">
        <f>W155*H155</f>
        <v>0</v>
      </c>
      <c r="AR155" s="205" t="s">
        <v>137</v>
      </c>
      <c r="AT155" s="205" t="s">
        <v>132</v>
      </c>
      <c r="AU155" s="205" t="s">
        <v>87</v>
      </c>
      <c r="AY155" s="139" t="s">
        <v>130</v>
      </c>
      <c r="BE155" s="206">
        <f>IF(O155="základní",K155,0)</f>
        <v>0</v>
      </c>
      <c r="BF155" s="206">
        <f>IF(O155="snížená",K155,0)</f>
        <v>0</v>
      </c>
      <c r="BG155" s="206">
        <f>IF(O155="zákl. přenesená",K155,0)</f>
        <v>0</v>
      </c>
      <c r="BH155" s="206">
        <f>IF(O155="sníž. přenesená",K155,0)</f>
        <v>0</v>
      </c>
      <c r="BI155" s="206">
        <f>IF(O155="nulová",K155,0)</f>
        <v>0</v>
      </c>
      <c r="BJ155" s="139" t="s">
        <v>83</v>
      </c>
      <c r="BK155" s="206">
        <f>ROUND(P155*H155,2)</f>
        <v>0</v>
      </c>
      <c r="BL155" s="139" t="s">
        <v>137</v>
      </c>
      <c r="BM155" s="205" t="s">
        <v>204</v>
      </c>
    </row>
    <row r="156" spans="2:65" s="146" customFormat="1" ht="24.2" customHeight="1">
      <c r="B156" s="77"/>
      <c r="C156" s="260" t="s">
        <v>9</v>
      </c>
      <c r="D156" s="260" t="s">
        <v>132</v>
      </c>
      <c r="E156" s="261" t="s">
        <v>205</v>
      </c>
      <c r="F156" s="262" t="s">
        <v>206</v>
      </c>
      <c r="G156" s="263" t="s">
        <v>141</v>
      </c>
      <c r="H156" s="264">
        <v>500</v>
      </c>
      <c r="I156" s="78"/>
      <c r="J156" s="78"/>
      <c r="K156" s="283">
        <f>ROUND(P156*H156,2)</f>
        <v>0</v>
      </c>
      <c r="L156" s="262" t="s">
        <v>136</v>
      </c>
      <c r="M156" s="77"/>
      <c r="N156" s="79" t="s">
        <v>1</v>
      </c>
      <c r="O156" s="201" t="s">
        <v>41</v>
      </c>
      <c r="P156" s="202">
        <f>I156+J156</f>
        <v>0</v>
      </c>
      <c r="Q156" s="202">
        <f>ROUND(I156*H156,2)</f>
        <v>0</v>
      </c>
      <c r="R156" s="202">
        <f>ROUND(J156*H156,2)</f>
        <v>0</v>
      </c>
      <c r="T156" s="203">
        <f>S156*H156</f>
        <v>0</v>
      </c>
      <c r="U156" s="203">
        <v>0.19</v>
      </c>
      <c r="V156" s="203">
        <f>U156*H156</f>
        <v>95</v>
      </c>
      <c r="W156" s="203">
        <v>0</v>
      </c>
      <c r="X156" s="204">
        <f>W156*H156</f>
        <v>0</v>
      </c>
      <c r="AR156" s="205" t="s">
        <v>137</v>
      </c>
      <c r="AT156" s="205" t="s">
        <v>132</v>
      </c>
      <c r="AU156" s="205" t="s">
        <v>87</v>
      </c>
      <c r="AY156" s="139" t="s">
        <v>130</v>
      </c>
      <c r="BE156" s="206">
        <f>IF(O156="základní",K156,0)</f>
        <v>0</v>
      </c>
      <c r="BF156" s="206">
        <f>IF(O156="snížená",K156,0)</f>
        <v>0</v>
      </c>
      <c r="BG156" s="206">
        <f>IF(O156="zákl. přenesená",K156,0)</f>
        <v>0</v>
      </c>
      <c r="BH156" s="206">
        <f>IF(O156="sníž. přenesená",K156,0)</f>
        <v>0</v>
      </c>
      <c r="BI156" s="206">
        <f>IF(O156="nulová",K156,0)</f>
        <v>0</v>
      </c>
      <c r="BJ156" s="139" t="s">
        <v>83</v>
      </c>
      <c r="BK156" s="206">
        <f>ROUND(P156*H156,2)</f>
        <v>0</v>
      </c>
      <c r="BL156" s="139" t="s">
        <v>137</v>
      </c>
      <c r="BM156" s="205" t="s">
        <v>207</v>
      </c>
    </row>
    <row r="157" spans="2:63" s="76" customFormat="1" ht="22.9" customHeight="1">
      <c r="B157" s="193"/>
      <c r="C157" s="254"/>
      <c r="D157" s="255" t="s">
        <v>77</v>
      </c>
      <c r="E157" s="258" t="s">
        <v>174</v>
      </c>
      <c r="F157" s="258" t="s">
        <v>208</v>
      </c>
      <c r="G157" s="254"/>
      <c r="H157" s="254"/>
      <c r="K157" s="259">
        <f>BK157</f>
        <v>0</v>
      </c>
      <c r="L157" s="254"/>
      <c r="M157" s="193"/>
      <c r="N157" s="195"/>
      <c r="Q157" s="196">
        <f>SUM(Q158:Q183)</f>
        <v>0</v>
      </c>
      <c r="R157" s="196">
        <f>SUM(R158:R183)</f>
        <v>0</v>
      </c>
      <c r="T157" s="197">
        <f>SUM(T158:T183)</f>
        <v>0</v>
      </c>
      <c r="V157" s="197">
        <f>SUM(V158:V183)</f>
        <v>2.6610715999999996</v>
      </c>
      <c r="X157" s="198">
        <f>SUM(X158:X183)</f>
        <v>0</v>
      </c>
      <c r="AR157" s="194" t="s">
        <v>83</v>
      </c>
      <c r="AT157" s="199" t="s">
        <v>77</v>
      </c>
      <c r="AU157" s="199" t="s">
        <v>83</v>
      </c>
      <c r="AY157" s="194" t="s">
        <v>130</v>
      </c>
      <c r="BK157" s="200">
        <f>SUM(BK158:BK183)</f>
        <v>0</v>
      </c>
    </row>
    <row r="158" spans="2:65" s="146" customFormat="1" ht="24.2" customHeight="1">
      <c r="B158" s="77"/>
      <c r="C158" s="260" t="s">
        <v>209</v>
      </c>
      <c r="D158" s="260" t="s">
        <v>132</v>
      </c>
      <c r="E158" s="261" t="s">
        <v>210</v>
      </c>
      <c r="F158" s="262" t="s">
        <v>211</v>
      </c>
      <c r="G158" s="263" t="s">
        <v>212</v>
      </c>
      <c r="H158" s="264">
        <v>1</v>
      </c>
      <c r="I158" s="78"/>
      <c r="J158" s="78"/>
      <c r="K158" s="283">
        <f>ROUND(P158*H158,2)</f>
        <v>0</v>
      </c>
      <c r="L158" s="262" t="s">
        <v>136</v>
      </c>
      <c r="M158" s="77"/>
      <c r="N158" s="79" t="s">
        <v>1</v>
      </c>
      <c r="O158" s="201" t="s">
        <v>41</v>
      </c>
      <c r="P158" s="202">
        <f>I158+J158</f>
        <v>0</v>
      </c>
      <c r="Q158" s="202">
        <f>ROUND(I158*H158,2)</f>
        <v>0</v>
      </c>
      <c r="R158" s="202">
        <f>ROUND(J158*H158,2)</f>
        <v>0</v>
      </c>
      <c r="T158" s="203">
        <f>S158*H158</f>
        <v>0</v>
      </c>
      <c r="U158" s="203">
        <v>0.0007</v>
      </c>
      <c r="V158" s="203">
        <f>U158*H158</f>
        <v>0.0007</v>
      </c>
      <c r="W158" s="203">
        <v>0</v>
      </c>
      <c r="X158" s="204">
        <f>W158*H158</f>
        <v>0</v>
      </c>
      <c r="AR158" s="205" t="s">
        <v>137</v>
      </c>
      <c r="AT158" s="205" t="s">
        <v>132</v>
      </c>
      <c r="AU158" s="205" t="s">
        <v>87</v>
      </c>
      <c r="AY158" s="139" t="s">
        <v>130</v>
      </c>
      <c r="BE158" s="206">
        <f>IF(O158="základní",K158,0)</f>
        <v>0</v>
      </c>
      <c r="BF158" s="206">
        <f>IF(O158="snížená",K158,0)</f>
        <v>0</v>
      </c>
      <c r="BG158" s="206">
        <f>IF(O158="zákl. přenesená",K158,0)</f>
        <v>0</v>
      </c>
      <c r="BH158" s="206">
        <f>IF(O158="sníž. přenesená",K158,0)</f>
        <v>0</v>
      </c>
      <c r="BI158" s="206">
        <f>IF(O158="nulová",K158,0)</f>
        <v>0</v>
      </c>
      <c r="BJ158" s="139" t="s">
        <v>83</v>
      </c>
      <c r="BK158" s="206">
        <f>ROUND(P158*H158,2)</f>
        <v>0</v>
      </c>
      <c r="BL158" s="139" t="s">
        <v>137</v>
      </c>
      <c r="BM158" s="205" t="s">
        <v>213</v>
      </c>
    </row>
    <row r="159" spans="2:65" s="146" customFormat="1" ht="24.2" customHeight="1">
      <c r="B159" s="77"/>
      <c r="C159" s="273" t="s">
        <v>214</v>
      </c>
      <c r="D159" s="273" t="s">
        <v>215</v>
      </c>
      <c r="E159" s="274" t="s">
        <v>216</v>
      </c>
      <c r="F159" s="275" t="s">
        <v>217</v>
      </c>
      <c r="G159" s="276" t="s">
        <v>212</v>
      </c>
      <c r="H159" s="277">
        <v>1</v>
      </c>
      <c r="I159" s="82"/>
      <c r="J159" s="83"/>
      <c r="K159" s="284">
        <f>ROUND(P159*H159,2)</f>
        <v>0</v>
      </c>
      <c r="L159" s="275" t="s">
        <v>136</v>
      </c>
      <c r="M159" s="215"/>
      <c r="N159" s="84" t="s">
        <v>1</v>
      </c>
      <c r="O159" s="201" t="s">
        <v>41</v>
      </c>
      <c r="P159" s="202">
        <f>I159+J159</f>
        <v>0</v>
      </c>
      <c r="Q159" s="202">
        <f>ROUND(I159*H159,2)</f>
        <v>0</v>
      </c>
      <c r="R159" s="202">
        <f>ROUND(J159*H159,2)</f>
        <v>0</v>
      </c>
      <c r="T159" s="203">
        <f>S159*H159</f>
        <v>0</v>
      </c>
      <c r="U159" s="203">
        <v>0.0035</v>
      </c>
      <c r="V159" s="203">
        <f>U159*H159</f>
        <v>0.0035</v>
      </c>
      <c r="W159" s="203">
        <v>0</v>
      </c>
      <c r="X159" s="204">
        <f>W159*H159</f>
        <v>0</v>
      </c>
      <c r="AR159" s="205" t="s">
        <v>170</v>
      </c>
      <c r="AT159" s="205" t="s">
        <v>215</v>
      </c>
      <c r="AU159" s="205" t="s">
        <v>87</v>
      </c>
      <c r="AY159" s="139" t="s">
        <v>130</v>
      </c>
      <c r="BE159" s="206">
        <f>IF(O159="základní",K159,0)</f>
        <v>0</v>
      </c>
      <c r="BF159" s="206">
        <f>IF(O159="snížená",K159,0)</f>
        <v>0</v>
      </c>
      <c r="BG159" s="206">
        <f>IF(O159="zákl. přenesená",K159,0)</f>
        <v>0</v>
      </c>
      <c r="BH159" s="206">
        <f>IF(O159="sníž. přenesená",K159,0)</f>
        <v>0</v>
      </c>
      <c r="BI159" s="206">
        <f>IF(O159="nulová",K159,0)</f>
        <v>0</v>
      </c>
      <c r="BJ159" s="139" t="s">
        <v>83</v>
      </c>
      <c r="BK159" s="206">
        <f>ROUND(P159*H159,2)</f>
        <v>0</v>
      </c>
      <c r="BL159" s="139" t="s">
        <v>137</v>
      </c>
      <c r="BM159" s="205" t="s">
        <v>218</v>
      </c>
    </row>
    <row r="160" spans="2:65" s="146" customFormat="1" ht="24.2" customHeight="1">
      <c r="B160" s="77"/>
      <c r="C160" s="260" t="s">
        <v>219</v>
      </c>
      <c r="D160" s="260" t="s">
        <v>132</v>
      </c>
      <c r="E160" s="261" t="s">
        <v>220</v>
      </c>
      <c r="F160" s="262" t="s">
        <v>221</v>
      </c>
      <c r="G160" s="263" t="s">
        <v>212</v>
      </c>
      <c r="H160" s="264">
        <v>1</v>
      </c>
      <c r="I160" s="78"/>
      <c r="J160" s="78"/>
      <c r="K160" s="283">
        <f>ROUND(P160*H160,2)</f>
        <v>0</v>
      </c>
      <c r="L160" s="262" t="s">
        <v>136</v>
      </c>
      <c r="M160" s="77"/>
      <c r="N160" s="79" t="s">
        <v>1</v>
      </c>
      <c r="O160" s="201" t="s">
        <v>41</v>
      </c>
      <c r="P160" s="202">
        <f>I160+J160</f>
        <v>0</v>
      </c>
      <c r="Q160" s="202">
        <f>ROUND(I160*H160,2)</f>
        <v>0</v>
      </c>
      <c r="R160" s="202">
        <f>ROUND(J160*H160,2)</f>
        <v>0</v>
      </c>
      <c r="T160" s="203">
        <f>S160*H160</f>
        <v>0</v>
      </c>
      <c r="U160" s="203">
        <v>0.11241</v>
      </c>
      <c r="V160" s="203">
        <f>U160*H160</f>
        <v>0.11241</v>
      </c>
      <c r="W160" s="203">
        <v>0</v>
      </c>
      <c r="X160" s="204">
        <f>W160*H160</f>
        <v>0</v>
      </c>
      <c r="AR160" s="205" t="s">
        <v>137</v>
      </c>
      <c r="AT160" s="205" t="s">
        <v>132</v>
      </c>
      <c r="AU160" s="205" t="s">
        <v>87</v>
      </c>
      <c r="AY160" s="139" t="s">
        <v>130</v>
      </c>
      <c r="BE160" s="206">
        <f>IF(O160="základní",K160,0)</f>
        <v>0</v>
      </c>
      <c r="BF160" s="206">
        <f>IF(O160="snížená",K160,0)</f>
        <v>0</v>
      </c>
      <c r="BG160" s="206">
        <f>IF(O160="zákl. přenesená",K160,0)</f>
        <v>0</v>
      </c>
      <c r="BH160" s="206">
        <f>IF(O160="sníž. přenesená",K160,0)</f>
        <v>0</v>
      </c>
      <c r="BI160" s="206">
        <f>IF(O160="nulová",K160,0)</f>
        <v>0</v>
      </c>
      <c r="BJ160" s="139" t="s">
        <v>83</v>
      </c>
      <c r="BK160" s="206">
        <f>ROUND(P160*H160,2)</f>
        <v>0</v>
      </c>
      <c r="BL160" s="139" t="s">
        <v>137</v>
      </c>
      <c r="BM160" s="205" t="s">
        <v>222</v>
      </c>
    </row>
    <row r="161" spans="2:51" s="81" customFormat="1" ht="33.75">
      <c r="B161" s="211"/>
      <c r="C161" s="270"/>
      <c r="D161" s="266" t="s">
        <v>148</v>
      </c>
      <c r="E161" s="271" t="s">
        <v>1</v>
      </c>
      <c r="F161" s="272" t="s">
        <v>223</v>
      </c>
      <c r="G161" s="270"/>
      <c r="H161" s="271" t="s">
        <v>1</v>
      </c>
      <c r="K161" s="270"/>
      <c r="L161" s="270"/>
      <c r="M161" s="211"/>
      <c r="N161" s="213"/>
      <c r="X161" s="214"/>
      <c r="AT161" s="212" t="s">
        <v>148</v>
      </c>
      <c r="AU161" s="212" t="s">
        <v>87</v>
      </c>
      <c r="AV161" s="81" t="s">
        <v>83</v>
      </c>
      <c r="AW161" s="81" t="s">
        <v>4</v>
      </c>
      <c r="AX161" s="81" t="s">
        <v>78</v>
      </c>
      <c r="AY161" s="212" t="s">
        <v>130</v>
      </c>
    </row>
    <row r="162" spans="2:51" s="81" customFormat="1" ht="33.75">
      <c r="B162" s="211"/>
      <c r="C162" s="270"/>
      <c r="D162" s="266" t="s">
        <v>148</v>
      </c>
      <c r="E162" s="271" t="s">
        <v>1</v>
      </c>
      <c r="F162" s="272" t="s">
        <v>224</v>
      </c>
      <c r="G162" s="270"/>
      <c r="H162" s="271" t="s">
        <v>1</v>
      </c>
      <c r="K162" s="270"/>
      <c r="L162" s="270"/>
      <c r="M162" s="211"/>
      <c r="N162" s="213"/>
      <c r="X162" s="214"/>
      <c r="AT162" s="212" t="s">
        <v>148</v>
      </c>
      <c r="AU162" s="212" t="s">
        <v>87</v>
      </c>
      <c r="AV162" s="81" t="s">
        <v>83</v>
      </c>
      <c r="AW162" s="81" t="s">
        <v>4</v>
      </c>
      <c r="AX162" s="81" t="s">
        <v>78</v>
      </c>
      <c r="AY162" s="212" t="s">
        <v>130</v>
      </c>
    </row>
    <row r="163" spans="2:51" s="81" customFormat="1" ht="22.5">
      <c r="B163" s="211"/>
      <c r="C163" s="270"/>
      <c r="D163" s="266" t="s">
        <v>148</v>
      </c>
      <c r="E163" s="271" t="s">
        <v>1</v>
      </c>
      <c r="F163" s="272" t="s">
        <v>225</v>
      </c>
      <c r="G163" s="270"/>
      <c r="H163" s="271" t="s">
        <v>1</v>
      </c>
      <c r="K163" s="270"/>
      <c r="L163" s="270"/>
      <c r="M163" s="211"/>
      <c r="N163" s="213"/>
      <c r="X163" s="214"/>
      <c r="AT163" s="212" t="s">
        <v>148</v>
      </c>
      <c r="AU163" s="212" t="s">
        <v>87</v>
      </c>
      <c r="AV163" s="81" t="s">
        <v>83</v>
      </c>
      <c r="AW163" s="81" t="s">
        <v>4</v>
      </c>
      <c r="AX163" s="81" t="s">
        <v>78</v>
      </c>
      <c r="AY163" s="212" t="s">
        <v>130</v>
      </c>
    </row>
    <row r="164" spans="2:51" s="81" customFormat="1" ht="22.5">
      <c r="B164" s="211"/>
      <c r="C164" s="270"/>
      <c r="D164" s="266" t="s">
        <v>148</v>
      </c>
      <c r="E164" s="271" t="s">
        <v>1</v>
      </c>
      <c r="F164" s="272" t="s">
        <v>226</v>
      </c>
      <c r="G164" s="270"/>
      <c r="H164" s="271" t="s">
        <v>1</v>
      </c>
      <c r="K164" s="270"/>
      <c r="L164" s="270"/>
      <c r="M164" s="211"/>
      <c r="N164" s="213"/>
      <c r="X164" s="214"/>
      <c r="AT164" s="212" t="s">
        <v>148</v>
      </c>
      <c r="AU164" s="212" t="s">
        <v>87</v>
      </c>
      <c r="AV164" s="81" t="s">
        <v>83</v>
      </c>
      <c r="AW164" s="81" t="s">
        <v>4</v>
      </c>
      <c r="AX164" s="81" t="s">
        <v>78</v>
      </c>
      <c r="AY164" s="212" t="s">
        <v>130</v>
      </c>
    </row>
    <row r="165" spans="2:51" s="80" customFormat="1" ht="12">
      <c r="B165" s="207"/>
      <c r="C165" s="265"/>
      <c r="D165" s="266" t="s">
        <v>148</v>
      </c>
      <c r="E165" s="267" t="s">
        <v>1</v>
      </c>
      <c r="F165" s="268" t="s">
        <v>83</v>
      </c>
      <c r="G165" s="265"/>
      <c r="H165" s="269">
        <v>1</v>
      </c>
      <c r="K165" s="265"/>
      <c r="L165" s="265"/>
      <c r="M165" s="207"/>
      <c r="N165" s="209"/>
      <c r="X165" s="210"/>
      <c r="AT165" s="208" t="s">
        <v>148</v>
      </c>
      <c r="AU165" s="208" t="s">
        <v>87</v>
      </c>
      <c r="AV165" s="80" t="s">
        <v>87</v>
      </c>
      <c r="AW165" s="80" t="s">
        <v>4</v>
      </c>
      <c r="AX165" s="80" t="s">
        <v>83</v>
      </c>
      <c r="AY165" s="208" t="s">
        <v>130</v>
      </c>
    </row>
    <row r="166" spans="2:65" s="146" customFormat="1" ht="24">
      <c r="B166" s="77"/>
      <c r="C166" s="273" t="s">
        <v>227</v>
      </c>
      <c r="D166" s="273" t="s">
        <v>215</v>
      </c>
      <c r="E166" s="274" t="s">
        <v>228</v>
      </c>
      <c r="F166" s="275" t="s">
        <v>229</v>
      </c>
      <c r="G166" s="276" t="s">
        <v>212</v>
      </c>
      <c r="H166" s="277">
        <v>1</v>
      </c>
      <c r="I166" s="82"/>
      <c r="J166" s="83"/>
      <c r="K166" s="284">
        <f>ROUND(P166*H166,2)</f>
        <v>0</v>
      </c>
      <c r="L166" s="275" t="s">
        <v>136</v>
      </c>
      <c r="M166" s="215"/>
      <c r="N166" s="84" t="s">
        <v>1</v>
      </c>
      <c r="O166" s="201" t="s">
        <v>41</v>
      </c>
      <c r="P166" s="202">
        <f>I166+J166</f>
        <v>0</v>
      </c>
      <c r="Q166" s="202">
        <f>ROUND(I166*H166,2)</f>
        <v>0</v>
      </c>
      <c r="R166" s="202">
        <f>ROUND(J166*H166,2)</f>
        <v>0</v>
      </c>
      <c r="T166" s="203">
        <f>S166*H166</f>
        <v>0</v>
      </c>
      <c r="U166" s="203">
        <v>0.0061</v>
      </c>
      <c r="V166" s="203">
        <f>U166*H166</f>
        <v>0.0061</v>
      </c>
      <c r="W166" s="203">
        <v>0</v>
      </c>
      <c r="X166" s="204">
        <f>W166*H166</f>
        <v>0</v>
      </c>
      <c r="AR166" s="205" t="s">
        <v>170</v>
      </c>
      <c r="AT166" s="205" t="s">
        <v>215</v>
      </c>
      <c r="AU166" s="205" t="s">
        <v>87</v>
      </c>
      <c r="AY166" s="139" t="s">
        <v>130</v>
      </c>
      <c r="BE166" s="206">
        <f>IF(O166="základní",K166,0)</f>
        <v>0</v>
      </c>
      <c r="BF166" s="206">
        <f>IF(O166="snížená",K166,0)</f>
        <v>0</v>
      </c>
      <c r="BG166" s="206">
        <f>IF(O166="zákl. přenesená",K166,0)</f>
        <v>0</v>
      </c>
      <c r="BH166" s="206">
        <f>IF(O166="sníž. přenesená",K166,0)</f>
        <v>0</v>
      </c>
      <c r="BI166" s="206">
        <f>IF(O166="nulová",K166,0)</f>
        <v>0</v>
      </c>
      <c r="BJ166" s="139" t="s">
        <v>83</v>
      </c>
      <c r="BK166" s="206">
        <f>ROUND(P166*H166,2)</f>
        <v>0</v>
      </c>
      <c r="BL166" s="139" t="s">
        <v>137</v>
      </c>
      <c r="BM166" s="205" t="s">
        <v>230</v>
      </c>
    </row>
    <row r="167" spans="2:65" s="146" customFormat="1" ht="24">
      <c r="B167" s="77"/>
      <c r="C167" s="273" t="s">
        <v>231</v>
      </c>
      <c r="D167" s="273" t="s">
        <v>215</v>
      </c>
      <c r="E167" s="274" t="s">
        <v>232</v>
      </c>
      <c r="F167" s="275" t="s">
        <v>233</v>
      </c>
      <c r="G167" s="276" t="s">
        <v>212</v>
      </c>
      <c r="H167" s="277">
        <v>1</v>
      </c>
      <c r="I167" s="82"/>
      <c r="J167" s="83"/>
      <c r="K167" s="284">
        <f>ROUND(P167*H167,2)</f>
        <v>0</v>
      </c>
      <c r="L167" s="275" t="s">
        <v>136</v>
      </c>
      <c r="M167" s="215"/>
      <c r="N167" s="84" t="s">
        <v>1</v>
      </c>
      <c r="O167" s="201" t="s">
        <v>41</v>
      </c>
      <c r="P167" s="202">
        <f>I167+J167</f>
        <v>0</v>
      </c>
      <c r="Q167" s="202">
        <f>ROUND(I167*H167,2)</f>
        <v>0</v>
      </c>
      <c r="R167" s="202">
        <f>ROUND(J167*H167,2)</f>
        <v>0</v>
      </c>
      <c r="T167" s="203">
        <f>S167*H167</f>
        <v>0</v>
      </c>
      <c r="U167" s="203">
        <v>0.00035</v>
      </c>
      <c r="V167" s="203">
        <f>U167*H167</f>
        <v>0.00035</v>
      </c>
      <c r="W167" s="203">
        <v>0</v>
      </c>
      <c r="X167" s="204">
        <f>W167*H167</f>
        <v>0</v>
      </c>
      <c r="AR167" s="205" t="s">
        <v>170</v>
      </c>
      <c r="AT167" s="205" t="s">
        <v>215</v>
      </c>
      <c r="AU167" s="205" t="s">
        <v>87</v>
      </c>
      <c r="AY167" s="139" t="s">
        <v>130</v>
      </c>
      <c r="BE167" s="206">
        <f>IF(O167="základní",K167,0)</f>
        <v>0</v>
      </c>
      <c r="BF167" s="206">
        <f>IF(O167="snížená",K167,0)</f>
        <v>0</v>
      </c>
      <c r="BG167" s="206">
        <f>IF(O167="zákl. přenesená",K167,0)</f>
        <v>0</v>
      </c>
      <c r="BH167" s="206">
        <f>IF(O167="sníž. přenesená",K167,0)</f>
        <v>0</v>
      </c>
      <c r="BI167" s="206">
        <f>IF(O167="nulová",K167,0)</f>
        <v>0</v>
      </c>
      <c r="BJ167" s="139" t="s">
        <v>83</v>
      </c>
      <c r="BK167" s="206">
        <f>ROUND(P167*H167,2)</f>
        <v>0</v>
      </c>
      <c r="BL167" s="139" t="s">
        <v>137</v>
      </c>
      <c r="BM167" s="205" t="s">
        <v>234</v>
      </c>
    </row>
    <row r="168" spans="2:65" s="146" customFormat="1" ht="24.2" customHeight="1">
      <c r="B168" s="77"/>
      <c r="C168" s="273" t="s">
        <v>8</v>
      </c>
      <c r="D168" s="273" t="s">
        <v>215</v>
      </c>
      <c r="E168" s="274" t="s">
        <v>235</v>
      </c>
      <c r="F168" s="275" t="s">
        <v>236</v>
      </c>
      <c r="G168" s="276" t="s">
        <v>212</v>
      </c>
      <c r="H168" s="277">
        <v>1</v>
      </c>
      <c r="I168" s="82"/>
      <c r="J168" s="83"/>
      <c r="K168" s="284">
        <f>ROUND(P168*H168,2)</f>
        <v>0</v>
      </c>
      <c r="L168" s="275" t="s">
        <v>136</v>
      </c>
      <c r="M168" s="215"/>
      <c r="N168" s="84" t="s">
        <v>1</v>
      </c>
      <c r="O168" s="201" t="s">
        <v>41</v>
      </c>
      <c r="P168" s="202">
        <f>I168+J168</f>
        <v>0</v>
      </c>
      <c r="Q168" s="202">
        <f>ROUND(I168*H168,2)</f>
        <v>0</v>
      </c>
      <c r="R168" s="202">
        <f>ROUND(J168*H168,2)</f>
        <v>0</v>
      </c>
      <c r="T168" s="203">
        <f>S168*H168</f>
        <v>0</v>
      </c>
      <c r="U168" s="203">
        <v>0.0001</v>
      </c>
      <c r="V168" s="203">
        <f>U168*H168</f>
        <v>0.0001</v>
      </c>
      <c r="W168" s="203">
        <v>0</v>
      </c>
      <c r="X168" s="204">
        <f>W168*H168</f>
        <v>0</v>
      </c>
      <c r="AR168" s="205" t="s">
        <v>170</v>
      </c>
      <c r="AT168" s="205" t="s">
        <v>215</v>
      </c>
      <c r="AU168" s="205" t="s">
        <v>87</v>
      </c>
      <c r="AY168" s="139" t="s">
        <v>130</v>
      </c>
      <c r="BE168" s="206">
        <f>IF(O168="základní",K168,0)</f>
        <v>0</v>
      </c>
      <c r="BF168" s="206">
        <f>IF(O168="snížená",K168,0)</f>
        <v>0</v>
      </c>
      <c r="BG168" s="206">
        <f>IF(O168="zákl. přenesená",K168,0)</f>
        <v>0</v>
      </c>
      <c r="BH168" s="206">
        <f>IF(O168="sníž. přenesená",K168,0)</f>
        <v>0</v>
      </c>
      <c r="BI168" s="206">
        <f>IF(O168="nulová",K168,0)</f>
        <v>0</v>
      </c>
      <c r="BJ168" s="139" t="s">
        <v>83</v>
      </c>
      <c r="BK168" s="206">
        <f>ROUND(P168*H168,2)</f>
        <v>0</v>
      </c>
      <c r="BL168" s="139" t="s">
        <v>137</v>
      </c>
      <c r="BM168" s="205" t="s">
        <v>237</v>
      </c>
    </row>
    <row r="169" spans="2:65" s="146" customFormat="1" ht="24.2" customHeight="1">
      <c r="B169" s="77"/>
      <c r="C169" s="260" t="s">
        <v>238</v>
      </c>
      <c r="D169" s="260" t="s">
        <v>132</v>
      </c>
      <c r="E169" s="261" t="s">
        <v>239</v>
      </c>
      <c r="F169" s="262" t="s">
        <v>240</v>
      </c>
      <c r="G169" s="263" t="s">
        <v>135</v>
      </c>
      <c r="H169" s="264">
        <v>560</v>
      </c>
      <c r="I169" s="78"/>
      <c r="J169" s="78"/>
      <c r="K169" s="283">
        <f>ROUND(P169*H169,2)</f>
        <v>0</v>
      </c>
      <c r="L169" s="262" t="s">
        <v>136</v>
      </c>
      <c r="M169" s="77"/>
      <c r="N169" s="79" t="s">
        <v>1</v>
      </c>
      <c r="O169" s="201" t="s">
        <v>41</v>
      </c>
      <c r="P169" s="202">
        <f>I169+J169</f>
        <v>0</v>
      </c>
      <c r="Q169" s="202">
        <f>ROUND(I169*H169,2)</f>
        <v>0</v>
      </c>
      <c r="R169" s="202">
        <f>ROUND(J169*H169,2)</f>
        <v>0</v>
      </c>
      <c r="T169" s="203">
        <f>S169*H169</f>
        <v>0</v>
      </c>
      <c r="U169" s="203">
        <v>0.0001</v>
      </c>
      <c r="V169" s="203">
        <f>U169*H169</f>
        <v>0.056</v>
      </c>
      <c r="W169" s="203">
        <v>0</v>
      </c>
      <c r="X169" s="204">
        <f>W169*H169</f>
        <v>0</v>
      </c>
      <c r="AR169" s="205" t="s">
        <v>137</v>
      </c>
      <c r="AT169" s="205" t="s">
        <v>132</v>
      </c>
      <c r="AU169" s="205" t="s">
        <v>87</v>
      </c>
      <c r="AY169" s="139" t="s">
        <v>130</v>
      </c>
      <c r="BE169" s="206">
        <f>IF(O169="základní",K169,0)</f>
        <v>0</v>
      </c>
      <c r="BF169" s="206">
        <f>IF(O169="snížená",K169,0)</f>
        <v>0</v>
      </c>
      <c r="BG169" s="206">
        <f>IF(O169="zákl. přenesená",K169,0)</f>
        <v>0</v>
      </c>
      <c r="BH169" s="206">
        <f>IF(O169="sníž. přenesená",K169,0)</f>
        <v>0</v>
      </c>
      <c r="BI169" s="206">
        <f>IF(O169="nulová",K169,0)</f>
        <v>0</v>
      </c>
      <c r="BJ169" s="139" t="s">
        <v>83</v>
      </c>
      <c r="BK169" s="206">
        <f>ROUND(P169*H169,2)</f>
        <v>0</v>
      </c>
      <c r="BL169" s="139" t="s">
        <v>137</v>
      </c>
      <c r="BM169" s="205" t="s">
        <v>241</v>
      </c>
    </row>
    <row r="170" spans="2:51" s="80" customFormat="1" ht="12">
      <c r="B170" s="207"/>
      <c r="C170" s="265"/>
      <c r="D170" s="266" t="s">
        <v>148</v>
      </c>
      <c r="E170" s="267" t="s">
        <v>1</v>
      </c>
      <c r="F170" s="268" t="s">
        <v>242</v>
      </c>
      <c r="G170" s="265"/>
      <c r="H170" s="269">
        <v>430</v>
      </c>
      <c r="K170" s="265"/>
      <c r="L170" s="265"/>
      <c r="M170" s="207"/>
      <c r="N170" s="209"/>
      <c r="X170" s="210"/>
      <c r="AT170" s="208" t="s">
        <v>148</v>
      </c>
      <c r="AU170" s="208" t="s">
        <v>87</v>
      </c>
      <c r="AV170" s="80" t="s">
        <v>87</v>
      </c>
      <c r="AW170" s="80" t="s">
        <v>4</v>
      </c>
      <c r="AX170" s="80" t="s">
        <v>78</v>
      </c>
      <c r="AY170" s="208" t="s">
        <v>130</v>
      </c>
    </row>
    <row r="171" spans="2:51" s="80" customFormat="1" ht="12">
      <c r="B171" s="207"/>
      <c r="C171" s="265"/>
      <c r="D171" s="266" t="s">
        <v>148</v>
      </c>
      <c r="E171" s="267" t="s">
        <v>1</v>
      </c>
      <c r="F171" s="268" t="s">
        <v>243</v>
      </c>
      <c r="G171" s="265"/>
      <c r="H171" s="269">
        <v>130</v>
      </c>
      <c r="K171" s="265"/>
      <c r="L171" s="265"/>
      <c r="M171" s="207"/>
      <c r="N171" s="209"/>
      <c r="X171" s="210"/>
      <c r="AT171" s="208" t="s">
        <v>148</v>
      </c>
      <c r="AU171" s="208" t="s">
        <v>87</v>
      </c>
      <c r="AV171" s="80" t="s">
        <v>87</v>
      </c>
      <c r="AW171" s="80" t="s">
        <v>4</v>
      </c>
      <c r="AX171" s="80" t="s">
        <v>78</v>
      </c>
      <c r="AY171" s="208" t="s">
        <v>130</v>
      </c>
    </row>
    <row r="172" spans="2:51" s="85" customFormat="1" ht="12">
      <c r="B172" s="216"/>
      <c r="C172" s="278"/>
      <c r="D172" s="266" t="s">
        <v>148</v>
      </c>
      <c r="E172" s="279" t="s">
        <v>1</v>
      </c>
      <c r="F172" s="280" t="s">
        <v>244</v>
      </c>
      <c r="G172" s="278"/>
      <c r="H172" s="281">
        <v>560</v>
      </c>
      <c r="K172" s="278"/>
      <c r="L172" s="278"/>
      <c r="M172" s="216"/>
      <c r="N172" s="218"/>
      <c r="X172" s="219"/>
      <c r="AT172" s="217" t="s">
        <v>148</v>
      </c>
      <c r="AU172" s="217" t="s">
        <v>87</v>
      </c>
      <c r="AV172" s="85" t="s">
        <v>137</v>
      </c>
      <c r="AW172" s="85" t="s">
        <v>4</v>
      </c>
      <c r="AX172" s="85" t="s">
        <v>83</v>
      </c>
      <c r="AY172" s="217" t="s">
        <v>130</v>
      </c>
    </row>
    <row r="173" spans="2:65" s="146" customFormat="1" ht="24.2" customHeight="1">
      <c r="B173" s="77"/>
      <c r="C173" s="260" t="s">
        <v>245</v>
      </c>
      <c r="D173" s="260" t="s">
        <v>132</v>
      </c>
      <c r="E173" s="261" t="s">
        <v>246</v>
      </c>
      <c r="F173" s="262" t="s">
        <v>247</v>
      </c>
      <c r="G173" s="263" t="s">
        <v>141</v>
      </c>
      <c r="H173" s="264">
        <v>72</v>
      </c>
      <c r="I173" s="78"/>
      <c r="J173" s="78"/>
      <c r="K173" s="283">
        <f>ROUND(P173*H173,2)</f>
        <v>0</v>
      </c>
      <c r="L173" s="262" t="s">
        <v>136</v>
      </c>
      <c r="M173" s="77"/>
      <c r="N173" s="79" t="s">
        <v>1</v>
      </c>
      <c r="O173" s="201" t="s">
        <v>41</v>
      </c>
      <c r="P173" s="202">
        <f>I173+J173</f>
        <v>0</v>
      </c>
      <c r="Q173" s="202">
        <f>ROUND(I173*H173,2)</f>
        <v>0</v>
      </c>
      <c r="R173" s="202">
        <f>ROUND(J173*H173,2)</f>
        <v>0</v>
      </c>
      <c r="T173" s="203">
        <f>S173*H173</f>
        <v>0</v>
      </c>
      <c r="U173" s="203">
        <v>0.0012</v>
      </c>
      <c r="V173" s="203">
        <f>U173*H173</f>
        <v>0.08639999999999999</v>
      </c>
      <c r="W173" s="203">
        <v>0</v>
      </c>
      <c r="X173" s="204">
        <f>W173*H173</f>
        <v>0</v>
      </c>
      <c r="AR173" s="205" t="s">
        <v>137</v>
      </c>
      <c r="AT173" s="205" t="s">
        <v>132</v>
      </c>
      <c r="AU173" s="205" t="s">
        <v>87</v>
      </c>
      <c r="AY173" s="139" t="s">
        <v>130</v>
      </c>
      <c r="BE173" s="206">
        <f>IF(O173="základní",K173,0)</f>
        <v>0</v>
      </c>
      <c r="BF173" s="206">
        <f>IF(O173="snížená",K173,0)</f>
        <v>0</v>
      </c>
      <c r="BG173" s="206">
        <f>IF(O173="zákl. přenesená",K173,0)</f>
        <v>0</v>
      </c>
      <c r="BH173" s="206">
        <f>IF(O173="sníž. přenesená",K173,0)</f>
        <v>0</v>
      </c>
      <c r="BI173" s="206">
        <f>IF(O173="nulová",K173,0)</f>
        <v>0</v>
      </c>
      <c r="BJ173" s="139" t="s">
        <v>83</v>
      </c>
      <c r="BK173" s="206">
        <f>ROUND(P173*H173,2)</f>
        <v>0</v>
      </c>
      <c r="BL173" s="139" t="s">
        <v>137</v>
      </c>
      <c r="BM173" s="205" t="s">
        <v>248</v>
      </c>
    </row>
    <row r="174" spans="2:51" s="80" customFormat="1" ht="12">
      <c r="B174" s="207"/>
      <c r="C174" s="265"/>
      <c r="D174" s="266" t="s">
        <v>148</v>
      </c>
      <c r="E174" s="267" t="s">
        <v>1</v>
      </c>
      <c r="F174" s="268" t="s">
        <v>249</v>
      </c>
      <c r="G174" s="265"/>
      <c r="H174" s="269">
        <v>72</v>
      </c>
      <c r="K174" s="265"/>
      <c r="L174" s="265"/>
      <c r="M174" s="207"/>
      <c r="N174" s="209"/>
      <c r="X174" s="210"/>
      <c r="AT174" s="208" t="s">
        <v>148</v>
      </c>
      <c r="AU174" s="208" t="s">
        <v>87</v>
      </c>
      <c r="AV174" s="80" t="s">
        <v>87</v>
      </c>
      <c r="AW174" s="80" t="s">
        <v>4</v>
      </c>
      <c r="AX174" s="80" t="s">
        <v>83</v>
      </c>
      <c r="AY174" s="208" t="s">
        <v>130</v>
      </c>
    </row>
    <row r="175" spans="2:65" s="146" customFormat="1" ht="24.2" customHeight="1">
      <c r="B175" s="77"/>
      <c r="C175" s="260" t="s">
        <v>250</v>
      </c>
      <c r="D175" s="260" t="s">
        <v>132</v>
      </c>
      <c r="E175" s="261" t="s">
        <v>251</v>
      </c>
      <c r="F175" s="262" t="s">
        <v>252</v>
      </c>
      <c r="G175" s="263" t="s">
        <v>135</v>
      </c>
      <c r="H175" s="264">
        <v>560</v>
      </c>
      <c r="I175" s="78"/>
      <c r="J175" s="78"/>
      <c r="K175" s="283">
        <f>ROUND(P175*H175,2)</f>
        <v>0</v>
      </c>
      <c r="L175" s="262" t="s">
        <v>136</v>
      </c>
      <c r="M175" s="77"/>
      <c r="N175" s="79" t="s">
        <v>1</v>
      </c>
      <c r="O175" s="201" t="s">
        <v>41</v>
      </c>
      <c r="P175" s="202">
        <f>I175+J175</f>
        <v>0</v>
      </c>
      <c r="Q175" s="202">
        <f>ROUND(I175*H175,2)</f>
        <v>0</v>
      </c>
      <c r="R175" s="202">
        <f>ROUND(J175*H175,2)</f>
        <v>0</v>
      </c>
      <c r="T175" s="203">
        <f>S175*H175</f>
        <v>0</v>
      </c>
      <c r="U175" s="203">
        <v>0</v>
      </c>
      <c r="V175" s="203">
        <f>U175*H175</f>
        <v>0</v>
      </c>
      <c r="W175" s="203">
        <v>0</v>
      </c>
      <c r="X175" s="204">
        <f>W175*H175</f>
        <v>0</v>
      </c>
      <c r="AR175" s="205" t="s">
        <v>137</v>
      </c>
      <c r="AT175" s="205" t="s">
        <v>132</v>
      </c>
      <c r="AU175" s="205" t="s">
        <v>87</v>
      </c>
      <c r="AY175" s="139" t="s">
        <v>130</v>
      </c>
      <c r="BE175" s="206">
        <f>IF(O175="základní",K175,0)</f>
        <v>0</v>
      </c>
      <c r="BF175" s="206">
        <f>IF(O175="snížená",K175,0)</f>
        <v>0</v>
      </c>
      <c r="BG175" s="206">
        <f>IF(O175="zákl. přenesená",K175,0)</f>
        <v>0</v>
      </c>
      <c r="BH175" s="206">
        <f>IF(O175="sníž. přenesená",K175,0)</f>
        <v>0</v>
      </c>
      <c r="BI175" s="206">
        <f>IF(O175="nulová",K175,0)</f>
        <v>0</v>
      </c>
      <c r="BJ175" s="139" t="s">
        <v>83</v>
      </c>
      <c r="BK175" s="206">
        <f>ROUND(P175*H175,2)</f>
        <v>0</v>
      </c>
      <c r="BL175" s="139" t="s">
        <v>137</v>
      </c>
      <c r="BM175" s="205" t="s">
        <v>253</v>
      </c>
    </row>
    <row r="176" spans="2:65" s="146" customFormat="1" ht="24.2" customHeight="1">
      <c r="B176" s="77"/>
      <c r="C176" s="260" t="s">
        <v>254</v>
      </c>
      <c r="D176" s="260" t="s">
        <v>132</v>
      </c>
      <c r="E176" s="261" t="s">
        <v>255</v>
      </c>
      <c r="F176" s="262" t="s">
        <v>256</v>
      </c>
      <c r="G176" s="263" t="s">
        <v>141</v>
      </c>
      <c r="H176" s="264">
        <v>72</v>
      </c>
      <c r="I176" s="78"/>
      <c r="J176" s="78"/>
      <c r="K176" s="283">
        <f>ROUND(P176*H176,2)</f>
        <v>0</v>
      </c>
      <c r="L176" s="262" t="s">
        <v>136</v>
      </c>
      <c r="M176" s="77"/>
      <c r="N176" s="79" t="s">
        <v>1</v>
      </c>
      <c r="O176" s="201" t="s">
        <v>41</v>
      </c>
      <c r="P176" s="202">
        <f>I176+J176</f>
        <v>0</v>
      </c>
      <c r="Q176" s="202">
        <f>ROUND(I176*H176,2)</f>
        <v>0</v>
      </c>
      <c r="R176" s="202">
        <f>ROUND(J176*H176,2)</f>
        <v>0</v>
      </c>
      <c r="T176" s="203">
        <f>S176*H176</f>
        <v>0</v>
      </c>
      <c r="U176" s="203">
        <v>1E-05</v>
      </c>
      <c r="V176" s="203">
        <f>U176*H176</f>
        <v>0.00072</v>
      </c>
      <c r="W176" s="203">
        <v>0</v>
      </c>
      <c r="X176" s="204">
        <f>W176*H176</f>
        <v>0</v>
      </c>
      <c r="AR176" s="205" t="s">
        <v>137</v>
      </c>
      <c r="AT176" s="205" t="s">
        <v>132</v>
      </c>
      <c r="AU176" s="205" t="s">
        <v>87</v>
      </c>
      <c r="AY176" s="139" t="s">
        <v>130</v>
      </c>
      <c r="BE176" s="206">
        <f>IF(O176="základní",K176,0)</f>
        <v>0</v>
      </c>
      <c r="BF176" s="206">
        <f>IF(O176="snížená",K176,0)</f>
        <v>0</v>
      </c>
      <c r="BG176" s="206">
        <f>IF(O176="zákl. přenesená",K176,0)</f>
        <v>0</v>
      </c>
      <c r="BH176" s="206">
        <f>IF(O176="sníž. přenesená",K176,0)</f>
        <v>0</v>
      </c>
      <c r="BI176" s="206">
        <f>IF(O176="nulová",K176,0)</f>
        <v>0</v>
      </c>
      <c r="BJ176" s="139" t="s">
        <v>83</v>
      </c>
      <c r="BK176" s="206">
        <f>ROUND(P176*H176,2)</f>
        <v>0</v>
      </c>
      <c r="BL176" s="139" t="s">
        <v>137</v>
      </c>
      <c r="BM176" s="205" t="s">
        <v>257</v>
      </c>
    </row>
    <row r="177" spans="2:65" s="146" customFormat="1" ht="33" customHeight="1">
      <c r="B177" s="77"/>
      <c r="C177" s="260" t="s">
        <v>258</v>
      </c>
      <c r="D177" s="260" t="s">
        <v>132</v>
      </c>
      <c r="E177" s="261" t="s">
        <v>259</v>
      </c>
      <c r="F177" s="262" t="s">
        <v>260</v>
      </c>
      <c r="G177" s="263" t="s">
        <v>135</v>
      </c>
      <c r="H177" s="264">
        <v>8</v>
      </c>
      <c r="I177" s="78"/>
      <c r="J177" s="78"/>
      <c r="K177" s="283">
        <f>ROUND(P177*H177,2)</f>
        <v>0</v>
      </c>
      <c r="L177" s="262" t="s">
        <v>136</v>
      </c>
      <c r="M177" s="77"/>
      <c r="N177" s="79" t="s">
        <v>1</v>
      </c>
      <c r="O177" s="201" t="s">
        <v>41</v>
      </c>
      <c r="P177" s="202">
        <f>I177+J177</f>
        <v>0</v>
      </c>
      <c r="Q177" s="202">
        <f>ROUND(I177*H177,2)</f>
        <v>0</v>
      </c>
      <c r="R177" s="202">
        <f>ROUND(J177*H177,2)</f>
        <v>0</v>
      </c>
      <c r="T177" s="203">
        <f>S177*H177</f>
        <v>0</v>
      </c>
      <c r="U177" s="203">
        <v>0.1554</v>
      </c>
      <c r="V177" s="203">
        <f>U177*H177</f>
        <v>1.2432</v>
      </c>
      <c r="W177" s="203">
        <v>0</v>
      </c>
      <c r="X177" s="204">
        <f>W177*H177</f>
        <v>0</v>
      </c>
      <c r="AR177" s="205" t="s">
        <v>137</v>
      </c>
      <c r="AT177" s="205" t="s">
        <v>132</v>
      </c>
      <c r="AU177" s="205" t="s">
        <v>87</v>
      </c>
      <c r="AY177" s="139" t="s">
        <v>130</v>
      </c>
      <c r="BE177" s="206">
        <f>IF(O177="základní",K177,0)</f>
        <v>0</v>
      </c>
      <c r="BF177" s="206">
        <f>IF(O177="snížená",K177,0)</f>
        <v>0</v>
      </c>
      <c r="BG177" s="206">
        <f>IF(O177="zákl. přenesená",K177,0)</f>
        <v>0</v>
      </c>
      <c r="BH177" s="206">
        <f>IF(O177="sníž. přenesená",K177,0)</f>
        <v>0</v>
      </c>
      <c r="BI177" s="206">
        <f>IF(O177="nulová",K177,0)</f>
        <v>0</v>
      </c>
      <c r="BJ177" s="139" t="s">
        <v>83</v>
      </c>
      <c r="BK177" s="206">
        <f>ROUND(P177*H177,2)</f>
        <v>0</v>
      </c>
      <c r="BL177" s="139" t="s">
        <v>137</v>
      </c>
      <c r="BM177" s="205" t="s">
        <v>261</v>
      </c>
    </row>
    <row r="178" spans="2:65" s="146" customFormat="1" ht="24.2" customHeight="1">
      <c r="B178" s="77"/>
      <c r="C178" s="273" t="s">
        <v>262</v>
      </c>
      <c r="D178" s="273" t="s">
        <v>215</v>
      </c>
      <c r="E178" s="274" t="s">
        <v>263</v>
      </c>
      <c r="F178" s="275" t="s">
        <v>264</v>
      </c>
      <c r="G178" s="276" t="s">
        <v>135</v>
      </c>
      <c r="H178" s="277">
        <v>6.12</v>
      </c>
      <c r="I178" s="82"/>
      <c r="J178" s="83"/>
      <c r="K178" s="284">
        <f>ROUND(P178*H178,2)</f>
        <v>0</v>
      </c>
      <c r="L178" s="275" t="s">
        <v>136</v>
      </c>
      <c r="M178" s="215"/>
      <c r="N178" s="84" t="s">
        <v>1</v>
      </c>
      <c r="O178" s="201" t="s">
        <v>41</v>
      </c>
      <c r="P178" s="202">
        <f>I178+J178</f>
        <v>0</v>
      </c>
      <c r="Q178" s="202">
        <f>ROUND(I178*H178,2)</f>
        <v>0</v>
      </c>
      <c r="R178" s="202">
        <f>ROUND(J178*H178,2)</f>
        <v>0</v>
      </c>
      <c r="T178" s="203">
        <f>S178*H178</f>
        <v>0</v>
      </c>
      <c r="U178" s="203">
        <v>0.0483</v>
      </c>
      <c r="V178" s="203">
        <f>U178*H178</f>
        <v>0.295596</v>
      </c>
      <c r="W178" s="203">
        <v>0</v>
      </c>
      <c r="X178" s="204">
        <f>W178*H178</f>
        <v>0</v>
      </c>
      <c r="AR178" s="205" t="s">
        <v>170</v>
      </c>
      <c r="AT178" s="205" t="s">
        <v>215</v>
      </c>
      <c r="AU178" s="205" t="s">
        <v>87</v>
      </c>
      <c r="AY178" s="139" t="s">
        <v>130</v>
      </c>
      <c r="BE178" s="206">
        <f>IF(O178="základní",K178,0)</f>
        <v>0</v>
      </c>
      <c r="BF178" s="206">
        <f>IF(O178="snížená",K178,0)</f>
        <v>0</v>
      </c>
      <c r="BG178" s="206">
        <f>IF(O178="zákl. přenesená",K178,0)</f>
        <v>0</v>
      </c>
      <c r="BH178" s="206">
        <f>IF(O178="sníž. přenesená",K178,0)</f>
        <v>0</v>
      </c>
      <c r="BI178" s="206">
        <f>IF(O178="nulová",K178,0)</f>
        <v>0</v>
      </c>
      <c r="BJ178" s="139" t="s">
        <v>83</v>
      </c>
      <c r="BK178" s="206">
        <f>ROUND(P178*H178,2)</f>
        <v>0</v>
      </c>
      <c r="BL178" s="139" t="s">
        <v>137</v>
      </c>
      <c r="BM178" s="205" t="s">
        <v>265</v>
      </c>
    </row>
    <row r="179" spans="2:51" s="80" customFormat="1" ht="12">
      <c r="B179" s="207"/>
      <c r="C179" s="265"/>
      <c r="D179" s="266" t="s">
        <v>148</v>
      </c>
      <c r="E179" s="265"/>
      <c r="F179" s="268" t="s">
        <v>266</v>
      </c>
      <c r="G179" s="265"/>
      <c r="H179" s="269">
        <v>6.12</v>
      </c>
      <c r="K179" s="265"/>
      <c r="L179" s="265"/>
      <c r="M179" s="207"/>
      <c r="N179" s="209"/>
      <c r="X179" s="210"/>
      <c r="AT179" s="208" t="s">
        <v>148</v>
      </c>
      <c r="AU179" s="208" t="s">
        <v>87</v>
      </c>
      <c r="AV179" s="80" t="s">
        <v>87</v>
      </c>
      <c r="AW179" s="80" t="s">
        <v>3</v>
      </c>
      <c r="AX179" s="80" t="s">
        <v>83</v>
      </c>
      <c r="AY179" s="208" t="s">
        <v>130</v>
      </c>
    </row>
    <row r="180" spans="2:65" s="146" customFormat="1" ht="24.2" customHeight="1">
      <c r="B180" s="77"/>
      <c r="C180" s="273" t="s">
        <v>267</v>
      </c>
      <c r="D180" s="273" t="s">
        <v>215</v>
      </c>
      <c r="E180" s="274" t="s">
        <v>268</v>
      </c>
      <c r="F180" s="275" t="s">
        <v>269</v>
      </c>
      <c r="G180" s="276" t="s">
        <v>135</v>
      </c>
      <c r="H180" s="277">
        <v>2.04</v>
      </c>
      <c r="I180" s="82"/>
      <c r="J180" s="83"/>
      <c r="K180" s="284">
        <f>ROUND(P180*H180,2)</f>
        <v>0</v>
      </c>
      <c r="L180" s="275" t="s">
        <v>136</v>
      </c>
      <c r="M180" s="215"/>
      <c r="N180" s="84" t="s">
        <v>1</v>
      </c>
      <c r="O180" s="201" t="s">
        <v>41</v>
      </c>
      <c r="P180" s="202">
        <f>I180+J180</f>
        <v>0</v>
      </c>
      <c r="Q180" s="202">
        <f>ROUND(I180*H180,2)</f>
        <v>0</v>
      </c>
      <c r="R180" s="202">
        <f>ROUND(J180*H180,2)</f>
        <v>0</v>
      </c>
      <c r="T180" s="203">
        <f>S180*H180</f>
        <v>0</v>
      </c>
      <c r="U180" s="203">
        <v>0.06567</v>
      </c>
      <c r="V180" s="203">
        <f>U180*H180</f>
        <v>0.13396680000000002</v>
      </c>
      <c r="W180" s="203">
        <v>0</v>
      </c>
      <c r="X180" s="204">
        <f>W180*H180</f>
        <v>0</v>
      </c>
      <c r="AR180" s="205" t="s">
        <v>170</v>
      </c>
      <c r="AT180" s="205" t="s">
        <v>215</v>
      </c>
      <c r="AU180" s="205" t="s">
        <v>87</v>
      </c>
      <c r="AY180" s="139" t="s">
        <v>130</v>
      </c>
      <c r="BE180" s="206">
        <f>IF(O180="základní",K180,0)</f>
        <v>0</v>
      </c>
      <c r="BF180" s="206">
        <f>IF(O180="snížená",K180,0)</f>
        <v>0</v>
      </c>
      <c r="BG180" s="206">
        <f>IF(O180="zákl. přenesená",K180,0)</f>
        <v>0</v>
      </c>
      <c r="BH180" s="206">
        <f>IF(O180="sníž. přenesená",K180,0)</f>
        <v>0</v>
      </c>
      <c r="BI180" s="206">
        <f>IF(O180="nulová",K180,0)</f>
        <v>0</v>
      </c>
      <c r="BJ180" s="139" t="s">
        <v>83</v>
      </c>
      <c r="BK180" s="206">
        <f>ROUND(P180*H180,2)</f>
        <v>0</v>
      </c>
      <c r="BL180" s="139" t="s">
        <v>137</v>
      </c>
      <c r="BM180" s="205" t="s">
        <v>270</v>
      </c>
    </row>
    <row r="181" spans="2:51" s="80" customFormat="1" ht="12">
      <c r="B181" s="207"/>
      <c r="C181" s="265"/>
      <c r="D181" s="266" t="s">
        <v>148</v>
      </c>
      <c r="E181" s="265"/>
      <c r="F181" s="268" t="s">
        <v>271</v>
      </c>
      <c r="G181" s="265"/>
      <c r="H181" s="269">
        <v>2.04</v>
      </c>
      <c r="K181" s="265"/>
      <c r="L181" s="265"/>
      <c r="M181" s="207"/>
      <c r="N181" s="209"/>
      <c r="X181" s="210"/>
      <c r="AT181" s="208" t="s">
        <v>148</v>
      </c>
      <c r="AU181" s="208" t="s">
        <v>87</v>
      </c>
      <c r="AV181" s="80" t="s">
        <v>87</v>
      </c>
      <c r="AW181" s="80" t="s">
        <v>3</v>
      </c>
      <c r="AX181" s="80" t="s">
        <v>83</v>
      </c>
      <c r="AY181" s="208" t="s">
        <v>130</v>
      </c>
    </row>
    <row r="182" spans="2:65" s="146" customFormat="1" ht="24.2" customHeight="1">
      <c r="B182" s="77"/>
      <c r="C182" s="260" t="s">
        <v>272</v>
      </c>
      <c r="D182" s="260" t="s">
        <v>132</v>
      </c>
      <c r="E182" s="261" t="s">
        <v>273</v>
      </c>
      <c r="F182" s="262" t="s">
        <v>274</v>
      </c>
      <c r="G182" s="263" t="s">
        <v>146</v>
      </c>
      <c r="H182" s="264">
        <v>0.32</v>
      </c>
      <c r="I182" s="78"/>
      <c r="J182" s="78"/>
      <c r="K182" s="283">
        <f>ROUND(P182*H182,2)</f>
        <v>0</v>
      </c>
      <c r="L182" s="262" t="s">
        <v>136</v>
      </c>
      <c r="M182" s="77"/>
      <c r="N182" s="79" t="s">
        <v>1</v>
      </c>
      <c r="O182" s="201" t="s">
        <v>41</v>
      </c>
      <c r="P182" s="202">
        <f>I182+J182</f>
        <v>0</v>
      </c>
      <c r="Q182" s="202">
        <f>ROUND(I182*H182,2)</f>
        <v>0</v>
      </c>
      <c r="R182" s="202">
        <f>ROUND(J182*H182,2)</f>
        <v>0</v>
      </c>
      <c r="T182" s="203">
        <f>S182*H182</f>
        <v>0</v>
      </c>
      <c r="U182" s="203">
        <v>2.25634</v>
      </c>
      <c r="V182" s="203">
        <f>U182*H182</f>
        <v>0.7220287999999999</v>
      </c>
      <c r="W182" s="203">
        <v>0</v>
      </c>
      <c r="X182" s="204">
        <f>W182*H182</f>
        <v>0</v>
      </c>
      <c r="AR182" s="205" t="s">
        <v>137</v>
      </c>
      <c r="AT182" s="205" t="s">
        <v>132</v>
      </c>
      <c r="AU182" s="205" t="s">
        <v>87</v>
      </c>
      <c r="AY182" s="139" t="s">
        <v>130</v>
      </c>
      <c r="BE182" s="206">
        <f>IF(O182="základní",K182,0)</f>
        <v>0</v>
      </c>
      <c r="BF182" s="206">
        <f>IF(O182="snížená",K182,0)</f>
        <v>0</v>
      </c>
      <c r="BG182" s="206">
        <f>IF(O182="zákl. přenesená",K182,0)</f>
        <v>0</v>
      </c>
      <c r="BH182" s="206">
        <f>IF(O182="sníž. přenesená",K182,0)</f>
        <v>0</v>
      </c>
      <c r="BI182" s="206">
        <f>IF(O182="nulová",K182,0)</f>
        <v>0</v>
      </c>
      <c r="BJ182" s="139" t="s">
        <v>83</v>
      </c>
      <c r="BK182" s="206">
        <f>ROUND(P182*H182,2)</f>
        <v>0</v>
      </c>
      <c r="BL182" s="139" t="s">
        <v>137</v>
      </c>
      <c r="BM182" s="205" t="s">
        <v>275</v>
      </c>
    </row>
    <row r="183" spans="2:51" s="80" customFormat="1" ht="12">
      <c r="B183" s="207"/>
      <c r="C183" s="265"/>
      <c r="D183" s="266" t="s">
        <v>148</v>
      </c>
      <c r="E183" s="267" t="s">
        <v>1</v>
      </c>
      <c r="F183" s="268" t="s">
        <v>276</v>
      </c>
      <c r="G183" s="265"/>
      <c r="H183" s="269">
        <v>0.32</v>
      </c>
      <c r="K183" s="265"/>
      <c r="L183" s="265"/>
      <c r="M183" s="207"/>
      <c r="N183" s="209"/>
      <c r="X183" s="210"/>
      <c r="AT183" s="208" t="s">
        <v>148</v>
      </c>
      <c r="AU183" s="208" t="s">
        <v>87</v>
      </c>
      <c r="AV183" s="80" t="s">
        <v>87</v>
      </c>
      <c r="AW183" s="80" t="s">
        <v>4</v>
      </c>
      <c r="AX183" s="80" t="s">
        <v>83</v>
      </c>
      <c r="AY183" s="208" t="s">
        <v>130</v>
      </c>
    </row>
    <row r="184" spans="2:63" s="76" customFormat="1" ht="22.9" customHeight="1">
      <c r="B184" s="193"/>
      <c r="C184" s="254"/>
      <c r="D184" s="255" t="s">
        <v>77</v>
      </c>
      <c r="E184" s="258" t="s">
        <v>277</v>
      </c>
      <c r="F184" s="258" t="s">
        <v>278</v>
      </c>
      <c r="G184" s="254"/>
      <c r="H184" s="254"/>
      <c r="K184" s="259">
        <f>BK184</f>
        <v>0</v>
      </c>
      <c r="L184" s="254"/>
      <c r="M184" s="193"/>
      <c r="N184" s="195"/>
      <c r="Q184" s="196">
        <f>SUM(Q185:Q189)</f>
        <v>0</v>
      </c>
      <c r="R184" s="196">
        <f>SUM(R185:R189)</f>
        <v>0</v>
      </c>
      <c r="T184" s="197">
        <f>SUM(T185:T189)</f>
        <v>0</v>
      </c>
      <c r="V184" s="197">
        <f>SUM(V185:V189)</f>
        <v>0</v>
      </c>
      <c r="X184" s="198">
        <f>SUM(X185:X189)</f>
        <v>0</v>
      </c>
      <c r="AR184" s="194" t="s">
        <v>83</v>
      </c>
      <c r="AT184" s="199" t="s">
        <v>77</v>
      </c>
      <c r="AU184" s="199" t="s">
        <v>83</v>
      </c>
      <c r="AY184" s="194" t="s">
        <v>130</v>
      </c>
      <c r="BK184" s="200">
        <f>SUM(BK185:BK189)</f>
        <v>0</v>
      </c>
    </row>
    <row r="185" spans="2:65" s="146" customFormat="1" ht="24">
      <c r="B185" s="77"/>
      <c r="C185" s="260" t="s">
        <v>279</v>
      </c>
      <c r="D185" s="260" t="s">
        <v>132</v>
      </c>
      <c r="E185" s="261" t="s">
        <v>280</v>
      </c>
      <c r="F185" s="262" t="s">
        <v>281</v>
      </c>
      <c r="G185" s="263" t="s">
        <v>167</v>
      </c>
      <c r="H185" s="264">
        <v>2.102</v>
      </c>
      <c r="I185" s="78"/>
      <c r="J185" s="78"/>
      <c r="K185" s="283">
        <f>ROUND(P185*H185,2)</f>
        <v>0</v>
      </c>
      <c r="L185" s="262" t="s">
        <v>136</v>
      </c>
      <c r="M185" s="77"/>
      <c r="N185" s="79" t="s">
        <v>1</v>
      </c>
      <c r="O185" s="201" t="s">
        <v>41</v>
      </c>
      <c r="P185" s="202">
        <f>I185+J185</f>
        <v>0</v>
      </c>
      <c r="Q185" s="202">
        <f>ROUND(I185*H185,2)</f>
        <v>0</v>
      </c>
      <c r="R185" s="202">
        <f>ROUND(J185*H185,2)</f>
        <v>0</v>
      </c>
      <c r="T185" s="203">
        <f>S185*H185</f>
        <v>0</v>
      </c>
      <c r="U185" s="203">
        <v>0</v>
      </c>
      <c r="V185" s="203">
        <f>U185*H185</f>
        <v>0</v>
      </c>
      <c r="W185" s="203">
        <v>0</v>
      </c>
      <c r="X185" s="204">
        <f>W185*H185</f>
        <v>0</v>
      </c>
      <c r="AR185" s="205" t="s">
        <v>137</v>
      </c>
      <c r="AT185" s="205" t="s">
        <v>132</v>
      </c>
      <c r="AU185" s="205" t="s">
        <v>87</v>
      </c>
      <c r="AY185" s="139" t="s">
        <v>130</v>
      </c>
      <c r="BE185" s="206">
        <f>IF(O185="základní",K185,0)</f>
        <v>0</v>
      </c>
      <c r="BF185" s="206">
        <f>IF(O185="snížená",K185,0)</f>
        <v>0</v>
      </c>
      <c r="BG185" s="206">
        <f>IF(O185="zákl. přenesená",K185,0)</f>
        <v>0</v>
      </c>
      <c r="BH185" s="206">
        <f>IF(O185="sníž. přenesená",K185,0)</f>
        <v>0</v>
      </c>
      <c r="BI185" s="206">
        <f>IF(O185="nulová",K185,0)</f>
        <v>0</v>
      </c>
      <c r="BJ185" s="139" t="s">
        <v>83</v>
      </c>
      <c r="BK185" s="206">
        <f>ROUND(P185*H185,2)</f>
        <v>0</v>
      </c>
      <c r="BL185" s="139" t="s">
        <v>137</v>
      </c>
      <c r="BM185" s="205" t="s">
        <v>282</v>
      </c>
    </row>
    <row r="186" spans="2:65" s="146" customFormat="1" ht="24.2" customHeight="1">
      <c r="B186" s="77"/>
      <c r="C186" s="260" t="s">
        <v>283</v>
      </c>
      <c r="D186" s="260" t="s">
        <v>132</v>
      </c>
      <c r="E186" s="261" t="s">
        <v>284</v>
      </c>
      <c r="F186" s="262" t="s">
        <v>285</v>
      </c>
      <c r="G186" s="263" t="s">
        <v>167</v>
      </c>
      <c r="H186" s="264">
        <v>39.938</v>
      </c>
      <c r="I186" s="78"/>
      <c r="J186" s="78"/>
      <c r="K186" s="283">
        <f>ROUND(P186*H186,2)</f>
        <v>0</v>
      </c>
      <c r="L186" s="262" t="s">
        <v>136</v>
      </c>
      <c r="M186" s="77"/>
      <c r="N186" s="79" t="s">
        <v>1</v>
      </c>
      <c r="O186" s="201" t="s">
        <v>41</v>
      </c>
      <c r="P186" s="202">
        <f>I186+J186</f>
        <v>0</v>
      </c>
      <c r="Q186" s="202">
        <f>ROUND(I186*H186,2)</f>
        <v>0</v>
      </c>
      <c r="R186" s="202">
        <f>ROUND(J186*H186,2)</f>
        <v>0</v>
      </c>
      <c r="T186" s="203">
        <f>S186*H186</f>
        <v>0</v>
      </c>
      <c r="U186" s="203">
        <v>0</v>
      </c>
      <c r="V186" s="203">
        <f>U186*H186</f>
        <v>0</v>
      </c>
      <c r="W186" s="203">
        <v>0</v>
      </c>
      <c r="X186" s="204">
        <f>W186*H186</f>
        <v>0</v>
      </c>
      <c r="AR186" s="205" t="s">
        <v>137</v>
      </c>
      <c r="AT186" s="205" t="s">
        <v>132</v>
      </c>
      <c r="AU186" s="205" t="s">
        <v>87</v>
      </c>
      <c r="AY186" s="139" t="s">
        <v>130</v>
      </c>
      <c r="BE186" s="206">
        <f>IF(O186="základní",K186,0)</f>
        <v>0</v>
      </c>
      <c r="BF186" s="206">
        <f>IF(O186="snížená",K186,0)</f>
        <v>0</v>
      </c>
      <c r="BG186" s="206">
        <f>IF(O186="zákl. přenesená",K186,0)</f>
        <v>0</v>
      </c>
      <c r="BH186" s="206">
        <f>IF(O186="sníž. přenesená",K186,0)</f>
        <v>0</v>
      </c>
      <c r="BI186" s="206">
        <f>IF(O186="nulová",K186,0)</f>
        <v>0</v>
      </c>
      <c r="BJ186" s="139" t="s">
        <v>83</v>
      </c>
      <c r="BK186" s="206">
        <f>ROUND(P186*H186,2)</f>
        <v>0</v>
      </c>
      <c r="BL186" s="139" t="s">
        <v>137</v>
      </c>
      <c r="BM186" s="205" t="s">
        <v>286</v>
      </c>
    </row>
    <row r="187" spans="2:51" s="80" customFormat="1" ht="12">
      <c r="B187" s="207"/>
      <c r="C187" s="265"/>
      <c r="D187" s="266" t="s">
        <v>148</v>
      </c>
      <c r="E187" s="265"/>
      <c r="F187" s="268" t="s">
        <v>287</v>
      </c>
      <c r="G187" s="265"/>
      <c r="H187" s="269">
        <v>39.938</v>
      </c>
      <c r="K187" s="265"/>
      <c r="L187" s="265"/>
      <c r="M187" s="207"/>
      <c r="N187" s="209"/>
      <c r="X187" s="210"/>
      <c r="AT187" s="208" t="s">
        <v>148</v>
      </c>
      <c r="AU187" s="208" t="s">
        <v>87</v>
      </c>
      <c r="AV187" s="80" t="s">
        <v>87</v>
      </c>
      <c r="AW187" s="80" t="s">
        <v>3</v>
      </c>
      <c r="AX187" s="80" t="s">
        <v>83</v>
      </c>
      <c r="AY187" s="208" t="s">
        <v>130</v>
      </c>
    </row>
    <row r="188" spans="2:65" s="146" customFormat="1" ht="24.2" customHeight="1">
      <c r="B188" s="77"/>
      <c r="C188" s="260" t="s">
        <v>288</v>
      </c>
      <c r="D188" s="260" t="s">
        <v>132</v>
      </c>
      <c r="E188" s="261" t="s">
        <v>289</v>
      </c>
      <c r="F188" s="262" t="s">
        <v>290</v>
      </c>
      <c r="G188" s="263" t="s">
        <v>167</v>
      </c>
      <c r="H188" s="264">
        <v>2.102</v>
      </c>
      <c r="I188" s="78"/>
      <c r="J188" s="78"/>
      <c r="K188" s="283">
        <f>ROUND(P188*H188,2)</f>
        <v>0</v>
      </c>
      <c r="L188" s="262" t="s">
        <v>136</v>
      </c>
      <c r="M188" s="77"/>
      <c r="N188" s="79" t="s">
        <v>1</v>
      </c>
      <c r="O188" s="201" t="s">
        <v>41</v>
      </c>
      <c r="P188" s="202">
        <f>I188+J188</f>
        <v>0</v>
      </c>
      <c r="Q188" s="202">
        <f>ROUND(I188*H188,2)</f>
        <v>0</v>
      </c>
      <c r="R188" s="202">
        <f>ROUND(J188*H188,2)</f>
        <v>0</v>
      </c>
      <c r="T188" s="203">
        <f>S188*H188</f>
        <v>0</v>
      </c>
      <c r="U188" s="203">
        <v>0</v>
      </c>
      <c r="V188" s="203">
        <f>U188*H188</f>
        <v>0</v>
      </c>
      <c r="W188" s="203">
        <v>0</v>
      </c>
      <c r="X188" s="204">
        <f>W188*H188</f>
        <v>0</v>
      </c>
      <c r="AR188" s="205" t="s">
        <v>137</v>
      </c>
      <c r="AT188" s="205" t="s">
        <v>132</v>
      </c>
      <c r="AU188" s="205" t="s">
        <v>87</v>
      </c>
      <c r="AY188" s="139" t="s">
        <v>130</v>
      </c>
      <c r="BE188" s="206">
        <f>IF(O188="základní",K188,0)</f>
        <v>0</v>
      </c>
      <c r="BF188" s="206">
        <f>IF(O188="snížená",K188,0)</f>
        <v>0</v>
      </c>
      <c r="BG188" s="206">
        <f>IF(O188="zákl. přenesená",K188,0)</f>
        <v>0</v>
      </c>
      <c r="BH188" s="206">
        <f>IF(O188="sníž. přenesená",K188,0)</f>
        <v>0</v>
      </c>
      <c r="BI188" s="206">
        <f>IF(O188="nulová",K188,0)</f>
        <v>0</v>
      </c>
      <c r="BJ188" s="139" t="s">
        <v>83</v>
      </c>
      <c r="BK188" s="206">
        <f>ROUND(P188*H188,2)</f>
        <v>0</v>
      </c>
      <c r="BL188" s="139" t="s">
        <v>137</v>
      </c>
      <c r="BM188" s="205" t="s">
        <v>291</v>
      </c>
    </row>
    <row r="189" spans="2:65" s="146" customFormat="1" ht="33" customHeight="1">
      <c r="B189" s="77"/>
      <c r="C189" s="260" t="s">
        <v>292</v>
      </c>
      <c r="D189" s="260" t="s">
        <v>132</v>
      </c>
      <c r="E189" s="261" t="s">
        <v>293</v>
      </c>
      <c r="F189" s="262" t="s">
        <v>294</v>
      </c>
      <c r="G189" s="263" t="s">
        <v>167</v>
      </c>
      <c r="H189" s="264">
        <v>2.102</v>
      </c>
      <c r="I189" s="78"/>
      <c r="J189" s="78"/>
      <c r="K189" s="283">
        <f>ROUND(P189*H189,2)</f>
        <v>0</v>
      </c>
      <c r="L189" s="262" t="s">
        <v>136</v>
      </c>
      <c r="M189" s="77"/>
      <c r="N189" s="79" t="s">
        <v>1</v>
      </c>
      <c r="O189" s="201" t="s">
        <v>41</v>
      </c>
      <c r="P189" s="202">
        <f>I189+J189</f>
        <v>0</v>
      </c>
      <c r="Q189" s="202">
        <f>ROUND(I189*H189,2)</f>
        <v>0</v>
      </c>
      <c r="R189" s="202">
        <f>ROUND(J189*H189,2)</f>
        <v>0</v>
      </c>
      <c r="T189" s="203">
        <f>S189*H189</f>
        <v>0</v>
      </c>
      <c r="U189" s="203">
        <v>0</v>
      </c>
      <c r="V189" s="203">
        <f>U189*H189</f>
        <v>0</v>
      </c>
      <c r="W189" s="203">
        <v>0</v>
      </c>
      <c r="X189" s="204">
        <f>W189*H189</f>
        <v>0</v>
      </c>
      <c r="AR189" s="205" t="s">
        <v>137</v>
      </c>
      <c r="AT189" s="205" t="s">
        <v>132</v>
      </c>
      <c r="AU189" s="205" t="s">
        <v>87</v>
      </c>
      <c r="AY189" s="139" t="s">
        <v>130</v>
      </c>
      <c r="BE189" s="206">
        <f>IF(O189="základní",K189,0)</f>
        <v>0</v>
      </c>
      <c r="BF189" s="206">
        <f>IF(O189="snížená",K189,0)</f>
        <v>0</v>
      </c>
      <c r="BG189" s="206">
        <f>IF(O189="zákl. přenesená",K189,0)</f>
        <v>0</v>
      </c>
      <c r="BH189" s="206">
        <f>IF(O189="sníž. přenesená",K189,0)</f>
        <v>0</v>
      </c>
      <c r="BI189" s="206">
        <f>IF(O189="nulová",K189,0)</f>
        <v>0</v>
      </c>
      <c r="BJ189" s="139" t="s">
        <v>83</v>
      </c>
      <c r="BK189" s="206">
        <f>ROUND(P189*H189,2)</f>
        <v>0</v>
      </c>
      <c r="BL189" s="139" t="s">
        <v>137</v>
      </c>
      <c r="BM189" s="205" t="s">
        <v>295</v>
      </c>
    </row>
    <row r="190" spans="2:63" s="76" customFormat="1" ht="22.9" customHeight="1">
      <c r="B190" s="193"/>
      <c r="C190" s="254"/>
      <c r="D190" s="255" t="s">
        <v>77</v>
      </c>
      <c r="E190" s="258" t="s">
        <v>296</v>
      </c>
      <c r="F190" s="258" t="s">
        <v>297</v>
      </c>
      <c r="G190" s="254"/>
      <c r="H190" s="254"/>
      <c r="K190" s="259">
        <f>BK190</f>
        <v>0</v>
      </c>
      <c r="L190" s="254"/>
      <c r="M190" s="193"/>
      <c r="N190" s="195"/>
      <c r="Q190" s="196">
        <f>Q191</f>
        <v>0</v>
      </c>
      <c r="R190" s="196">
        <f>R191</f>
        <v>0</v>
      </c>
      <c r="T190" s="197">
        <f>T191</f>
        <v>0</v>
      </c>
      <c r="V190" s="197">
        <f>V191</f>
        <v>0</v>
      </c>
      <c r="X190" s="198">
        <f>X191</f>
        <v>0</v>
      </c>
      <c r="AR190" s="194" t="s">
        <v>83</v>
      </c>
      <c r="AT190" s="199" t="s">
        <v>77</v>
      </c>
      <c r="AU190" s="199" t="s">
        <v>83</v>
      </c>
      <c r="AY190" s="194" t="s">
        <v>130</v>
      </c>
      <c r="BK190" s="200">
        <f>BK191</f>
        <v>0</v>
      </c>
    </row>
    <row r="191" spans="2:65" s="146" customFormat="1" ht="33" customHeight="1">
      <c r="B191" s="77"/>
      <c r="C191" s="260" t="s">
        <v>298</v>
      </c>
      <c r="D191" s="260" t="s">
        <v>132</v>
      </c>
      <c r="E191" s="261" t="s">
        <v>299</v>
      </c>
      <c r="F191" s="262" t="s">
        <v>300</v>
      </c>
      <c r="G191" s="263" t="s">
        <v>167</v>
      </c>
      <c r="H191" s="264">
        <v>251.106</v>
      </c>
      <c r="I191" s="78"/>
      <c r="J191" s="78"/>
      <c r="K191" s="283">
        <f>ROUND(P191*H191,2)</f>
        <v>0</v>
      </c>
      <c r="L191" s="262" t="s">
        <v>136</v>
      </c>
      <c r="M191" s="77"/>
      <c r="N191" s="79" t="s">
        <v>1</v>
      </c>
      <c r="O191" s="201" t="s">
        <v>41</v>
      </c>
      <c r="P191" s="202">
        <f>I191+J191</f>
        <v>0</v>
      </c>
      <c r="Q191" s="202">
        <f>ROUND(I191*H191,2)</f>
        <v>0</v>
      </c>
      <c r="R191" s="202">
        <f>ROUND(J191*H191,2)</f>
        <v>0</v>
      </c>
      <c r="T191" s="203">
        <f>S191*H191</f>
        <v>0</v>
      </c>
      <c r="U191" s="203">
        <v>0</v>
      </c>
      <c r="V191" s="203">
        <f>U191*H191</f>
        <v>0</v>
      </c>
      <c r="W191" s="203">
        <v>0</v>
      </c>
      <c r="X191" s="204">
        <f>W191*H191</f>
        <v>0</v>
      </c>
      <c r="AR191" s="205" t="s">
        <v>137</v>
      </c>
      <c r="AT191" s="205" t="s">
        <v>132</v>
      </c>
      <c r="AU191" s="205" t="s">
        <v>87</v>
      </c>
      <c r="AY191" s="139" t="s">
        <v>130</v>
      </c>
      <c r="BE191" s="206">
        <f>IF(O191="základní",K191,0)</f>
        <v>0</v>
      </c>
      <c r="BF191" s="206">
        <f>IF(O191="snížená",K191,0)</f>
        <v>0</v>
      </c>
      <c r="BG191" s="206">
        <f>IF(O191="zákl. přenesená",K191,0)</f>
        <v>0</v>
      </c>
      <c r="BH191" s="206">
        <f>IF(O191="sníž. přenesená",K191,0)</f>
        <v>0</v>
      </c>
      <c r="BI191" s="206">
        <f>IF(O191="nulová",K191,0)</f>
        <v>0</v>
      </c>
      <c r="BJ191" s="139" t="s">
        <v>83</v>
      </c>
      <c r="BK191" s="206">
        <f>ROUND(P191*H191,2)</f>
        <v>0</v>
      </c>
      <c r="BL191" s="139" t="s">
        <v>137</v>
      </c>
      <c r="BM191" s="205" t="s">
        <v>301</v>
      </c>
    </row>
    <row r="192" spans="2:63" s="76" customFormat="1" ht="25.9" customHeight="1">
      <c r="B192" s="193"/>
      <c r="C192" s="254"/>
      <c r="D192" s="255" t="s">
        <v>77</v>
      </c>
      <c r="E192" s="256" t="s">
        <v>302</v>
      </c>
      <c r="F192" s="256" t="s">
        <v>303</v>
      </c>
      <c r="G192" s="254"/>
      <c r="H192" s="254"/>
      <c r="K192" s="257">
        <f>BK192</f>
        <v>0</v>
      </c>
      <c r="L192" s="254"/>
      <c r="M192" s="193"/>
      <c r="N192" s="195"/>
      <c r="Q192" s="196">
        <f>Q193+Q203</f>
        <v>0</v>
      </c>
      <c r="R192" s="196">
        <f>R193+R203</f>
        <v>0</v>
      </c>
      <c r="T192" s="197">
        <f>T193+T203</f>
        <v>0</v>
      </c>
      <c r="V192" s="197">
        <f>V193+V203</f>
        <v>1.1112540000000002</v>
      </c>
      <c r="X192" s="198">
        <f>X193+X203</f>
        <v>0.4617</v>
      </c>
      <c r="AR192" s="194" t="s">
        <v>87</v>
      </c>
      <c r="AT192" s="199" t="s">
        <v>77</v>
      </c>
      <c r="AU192" s="199" t="s">
        <v>78</v>
      </c>
      <c r="AY192" s="194" t="s">
        <v>130</v>
      </c>
      <c r="BK192" s="200">
        <f>BK193+BK203</f>
        <v>0</v>
      </c>
    </row>
    <row r="193" spans="2:63" s="76" customFormat="1" ht="22.9" customHeight="1">
      <c r="B193" s="193"/>
      <c r="C193" s="254"/>
      <c r="D193" s="255" t="s">
        <v>77</v>
      </c>
      <c r="E193" s="258" t="s">
        <v>304</v>
      </c>
      <c r="F193" s="258" t="s">
        <v>305</v>
      </c>
      <c r="G193" s="254"/>
      <c r="H193" s="254"/>
      <c r="K193" s="259">
        <f>BK193</f>
        <v>0</v>
      </c>
      <c r="L193" s="254"/>
      <c r="M193" s="193"/>
      <c r="N193" s="195"/>
      <c r="Q193" s="196">
        <f>SUM(Q194:Q202)</f>
        <v>0</v>
      </c>
      <c r="R193" s="196">
        <f>SUM(R194:R202)</f>
        <v>0</v>
      </c>
      <c r="T193" s="197">
        <f>SUM(T194:T202)</f>
        <v>0</v>
      </c>
      <c r="V193" s="197">
        <f>SUM(V194:V202)</f>
        <v>0.59172</v>
      </c>
      <c r="X193" s="198">
        <f>SUM(X194:X202)</f>
        <v>0</v>
      </c>
      <c r="AR193" s="194" t="s">
        <v>87</v>
      </c>
      <c r="AT193" s="199" t="s">
        <v>77</v>
      </c>
      <c r="AU193" s="199" t="s">
        <v>83</v>
      </c>
      <c r="AY193" s="194" t="s">
        <v>130</v>
      </c>
      <c r="BK193" s="200">
        <f>SUM(BK194:BK202)</f>
        <v>0</v>
      </c>
    </row>
    <row r="194" spans="2:65" s="146" customFormat="1" ht="24.2" customHeight="1">
      <c r="B194" s="77"/>
      <c r="C194" s="260" t="s">
        <v>306</v>
      </c>
      <c r="D194" s="260" t="s">
        <v>132</v>
      </c>
      <c r="E194" s="261" t="s">
        <v>307</v>
      </c>
      <c r="F194" s="262" t="s">
        <v>308</v>
      </c>
      <c r="G194" s="263" t="s">
        <v>135</v>
      </c>
      <c r="H194" s="264">
        <v>12</v>
      </c>
      <c r="I194" s="78"/>
      <c r="J194" s="78"/>
      <c r="K194" s="283">
        <f>ROUND(P194*H194,2)</f>
        <v>0</v>
      </c>
      <c r="L194" s="262" t="s">
        <v>1</v>
      </c>
      <c r="M194" s="77"/>
      <c r="N194" s="79" t="s">
        <v>1</v>
      </c>
      <c r="O194" s="201" t="s">
        <v>41</v>
      </c>
      <c r="P194" s="202">
        <f>I194+J194</f>
        <v>0</v>
      </c>
      <c r="Q194" s="202">
        <f>ROUND(I194*H194,2)</f>
        <v>0</v>
      </c>
      <c r="R194" s="202">
        <f>ROUND(J194*H194,2)</f>
        <v>0</v>
      </c>
      <c r="T194" s="203">
        <f>S194*H194</f>
        <v>0</v>
      </c>
      <c r="U194" s="203">
        <v>6E-05</v>
      </c>
      <c r="V194" s="203">
        <f>U194*H194</f>
        <v>0.00072</v>
      </c>
      <c r="W194" s="203">
        <v>0</v>
      </c>
      <c r="X194" s="204">
        <f>W194*H194</f>
        <v>0</v>
      </c>
      <c r="AR194" s="205" t="s">
        <v>209</v>
      </c>
      <c r="AT194" s="205" t="s">
        <v>132</v>
      </c>
      <c r="AU194" s="205" t="s">
        <v>87</v>
      </c>
      <c r="AY194" s="139" t="s">
        <v>130</v>
      </c>
      <c r="BE194" s="206">
        <f>IF(O194="základní",K194,0)</f>
        <v>0</v>
      </c>
      <c r="BF194" s="206">
        <f>IF(O194="snížená",K194,0)</f>
        <v>0</v>
      </c>
      <c r="BG194" s="206">
        <f>IF(O194="zákl. přenesená",K194,0)</f>
        <v>0</v>
      </c>
      <c r="BH194" s="206">
        <f>IF(O194="sníž. přenesená",K194,0)</f>
        <v>0</v>
      </c>
      <c r="BI194" s="206">
        <f>IF(O194="nulová",K194,0)</f>
        <v>0</v>
      </c>
      <c r="BJ194" s="139" t="s">
        <v>83</v>
      </c>
      <c r="BK194" s="206">
        <f>ROUND(P194*H194,2)</f>
        <v>0</v>
      </c>
      <c r="BL194" s="139" t="s">
        <v>209</v>
      </c>
      <c r="BM194" s="205" t="s">
        <v>309</v>
      </c>
    </row>
    <row r="195" spans="2:51" s="80" customFormat="1" ht="12">
      <c r="B195" s="207"/>
      <c r="C195" s="265"/>
      <c r="D195" s="266" t="s">
        <v>148</v>
      </c>
      <c r="E195" s="267" t="s">
        <v>1</v>
      </c>
      <c r="F195" s="268" t="s">
        <v>310</v>
      </c>
      <c r="G195" s="265"/>
      <c r="H195" s="269">
        <v>12</v>
      </c>
      <c r="K195" s="265"/>
      <c r="L195" s="265"/>
      <c r="M195" s="207"/>
      <c r="N195" s="209"/>
      <c r="X195" s="210"/>
      <c r="AT195" s="208" t="s">
        <v>148</v>
      </c>
      <c r="AU195" s="208" t="s">
        <v>87</v>
      </c>
      <c r="AV195" s="80" t="s">
        <v>87</v>
      </c>
      <c r="AW195" s="80" t="s">
        <v>4</v>
      </c>
      <c r="AX195" s="80" t="s">
        <v>83</v>
      </c>
      <c r="AY195" s="208" t="s">
        <v>130</v>
      </c>
    </row>
    <row r="196" spans="2:65" s="146" customFormat="1" ht="24.2" customHeight="1">
      <c r="B196" s="77"/>
      <c r="C196" s="260" t="s">
        <v>311</v>
      </c>
      <c r="D196" s="260" t="s">
        <v>132</v>
      </c>
      <c r="E196" s="261" t="s">
        <v>312</v>
      </c>
      <c r="F196" s="262" t="s">
        <v>313</v>
      </c>
      <c r="G196" s="263" t="s">
        <v>212</v>
      </c>
      <c r="H196" s="264">
        <v>10</v>
      </c>
      <c r="I196" s="78"/>
      <c r="J196" s="78"/>
      <c r="K196" s="283">
        <f>ROUND(P196*H196,2)</f>
        <v>0</v>
      </c>
      <c r="L196" s="262" t="s">
        <v>136</v>
      </c>
      <c r="M196" s="77"/>
      <c r="N196" s="79" t="s">
        <v>1</v>
      </c>
      <c r="O196" s="201" t="s">
        <v>41</v>
      </c>
      <c r="P196" s="202">
        <f>I196+J196</f>
        <v>0</v>
      </c>
      <c r="Q196" s="202">
        <f>ROUND(I196*H196,2)</f>
        <v>0</v>
      </c>
      <c r="R196" s="202">
        <f>ROUND(J196*H196,2)</f>
        <v>0</v>
      </c>
      <c r="T196" s="203">
        <f>S196*H196</f>
        <v>0</v>
      </c>
      <c r="U196" s="203">
        <v>5E-05</v>
      </c>
      <c r="V196" s="203">
        <f>U196*H196</f>
        <v>0.0005</v>
      </c>
      <c r="W196" s="203">
        <v>0</v>
      </c>
      <c r="X196" s="204">
        <f>W196*H196</f>
        <v>0</v>
      </c>
      <c r="AR196" s="205" t="s">
        <v>209</v>
      </c>
      <c r="AT196" s="205" t="s">
        <v>132</v>
      </c>
      <c r="AU196" s="205" t="s">
        <v>87</v>
      </c>
      <c r="AY196" s="139" t="s">
        <v>130</v>
      </c>
      <c r="BE196" s="206">
        <f>IF(O196="základní",K196,0)</f>
        <v>0</v>
      </c>
      <c r="BF196" s="206">
        <f>IF(O196="snížená",K196,0)</f>
        <v>0</v>
      </c>
      <c r="BG196" s="206">
        <f>IF(O196="zákl. přenesená",K196,0)</f>
        <v>0</v>
      </c>
      <c r="BH196" s="206">
        <f>IF(O196="sníž. přenesená",K196,0)</f>
        <v>0</v>
      </c>
      <c r="BI196" s="206">
        <f>IF(O196="nulová",K196,0)</f>
        <v>0</v>
      </c>
      <c r="BJ196" s="139" t="s">
        <v>83</v>
      </c>
      <c r="BK196" s="206">
        <f>ROUND(P196*H196,2)</f>
        <v>0</v>
      </c>
      <c r="BL196" s="139" t="s">
        <v>209</v>
      </c>
      <c r="BM196" s="205" t="s">
        <v>314</v>
      </c>
    </row>
    <row r="197" spans="2:65" s="146" customFormat="1" ht="24.2" customHeight="1">
      <c r="B197" s="77"/>
      <c r="C197" s="273" t="s">
        <v>315</v>
      </c>
      <c r="D197" s="273" t="s">
        <v>215</v>
      </c>
      <c r="E197" s="274" t="s">
        <v>316</v>
      </c>
      <c r="F197" s="275" t="s">
        <v>317</v>
      </c>
      <c r="G197" s="276" t="s">
        <v>212</v>
      </c>
      <c r="H197" s="277">
        <v>10</v>
      </c>
      <c r="I197" s="82"/>
      <c r="J197" s="83"/>
      <c r="K197" s="284">
        <f>ROUND(P197*H197,2)</f>
        <v>0</v>
      </c>
      <c r="L197" s="275" t="s">
        <v>1</v>
      </c>
      <c r="M197" s="215"/>
      <c r="N197" s="84" t="s">
        <v>1</v>
      </c>
      <c r="O197" s="201" t="s">
        <v>41</v>
      </c>
      <c r="P197" s="202">
        <f>I197+J197</f>
        <v>0</v>
      </c>
      <c r="Q197" s="202">
        <f>ROUND(I197*H197,2)</f>
        <v>0</v>
      </c>
      <c r="R197" s="202">
        <f>ROUND(J197*H197,2)</f>
        <v>0</v>
      </c>
      <c r="T197" s="203">
        <f>S197*H197</f>
        <v>0</v>
      </c>
      <c r="U197" s="203">
        <v>0.0118</v>
      </c>
      <c r="V197" s="203">
        <f>U197*H197</f>
        <v>0.118</v>
      </c>
      <c r="W197" s="203">
        <v>0</v>
      </c>
      <c r="X197" s="204">
        <f>W197*H197</f>
        <v>0</v>
      </c>
      <c r="AR197" s="205" t="s">
        <v>288</v>
      </c>
      <c r="AT197" s="205" t="s">
        <v>215</v>
      </c>
      <c r="AU197" s="205" t="s">
        <v>87</v>
      </c>
      <c r="AY197" s="139" t="s">
        <v>130</v>
      </c>
      <c r="BE197" s="206">
        <f>IF(O197="základní",K197,0)</f>
        <v>0</v>
      </c>
      <c r="BF197" s="206">
        <f>IF(O197="snížená",K197,0)</f>
        <v>0</v>
      </c>
      <c r="BG197" s="206">
        <f>IF(O197="zákl. přenesená",K197,0)</f>
        <v>0</v>
      </c>
      <c r="BH197" s="206">
        <f>IF(O197="sníž. přenesená",K197,0)</f>
        <v>0</v>
      </c>
      <c r="BI197" s="206">
        <f>IF(O197="nulová",K197,0)</f>
        <v>0</v>
      </c>
      <c r="BJ197" s="139" t="s">
        <v>83</v>
      </c>
      <c r="BK197" s="206">
        <f>ROUND(P197*H197,2)</f>
        <v>0</v>
      </c>
      <c r="BL197" s="139" t="s">
        <v>209</v>
      </c>
      <c r="BM197" s="205" t="s">
        <v>318</v>
      </c>
    </row>
    <row r="198" spans="2:65" s="146" customFormat="1" ht="24.2" customHeight="1">
      <c r="B198" s="77"/>
      <c r="C198" s="260" t="s">
        <v>319</v>
      </c>
      <c r="D198" s="260" t="s">
        <v>132</v>
      </c>
      <c r="E198" s="261" t="s">
        <v>320</v>
      </c>
      <c r="F198" s="262" t="s">
        <v>321</v>
      </c>
      <c r="G198" s="263" t="s">
        <v>322</v>
      </c>
      <c r="H198" s="264">
        <v>450</v>
      </c>
      <c r="I198" s="78"/>
      <c r="J198" s="78"/>
      <c r="K198" s="283">
        <f>ROUND(P198*H198,2)</f>
        <v>0</v>
      </c>
      <c r="L198" s="262" t="s">
        <v>136</v>
      </c>
      <c r="M198" s="77"/>
      <c r="N198" s="79" t="s">
        <v>1</v>
      </c>
      <c r="O198" s="201" t="s">
        <v>41</v>
      </c>
      <c r="P198" s="202">
        <f>I198+J198</f>
        <v>0</v>
      </c>
      <c r="Q198" s="202">
        <f>ROUND(I198*H198,2)</f>
        <v>0</v>
      </c>
      <c r="R198" s="202">
        <f>ROUND(J198*H198,2)</f>
        <v>0</v>
      </c>
      <c r="T198" s="203">
        <f>S198*H198</f>
        <v>0</v>
      </c>
      <c r="U198" s="203">
        <v>5E-05</v>
      </c>
      <c r="V198" s="203">
        <f>U198*H198</f>
        <v>0.022500000000000003</v>
      </c>
      <c r="W198" s="203">
        <v>0</v>
      </c>
      <c r="X198" s="204">
        <f>W198*H198</f>
        <v>0</v>
      </c>
      <c r="AR198" s="205" t="s">
        <v>209</v>
      </c>
      <c r="AT198" s="205" t="s">
        <v>132</v>
      </c>
      <c r="AU198" s="205" t="s">
        <v>87</v>
      </c>
      <c r="AY198" s="139" t="s">
        <v>130</v>
      </c>
      <c r="BE198" s="206">
        <f>IF(O198="základní",K198,0)</f>
        <v>0</v>
      </c>
      <c r="BF198" s="206">
        <f>IF(O198="snížená",K198,0)</f>
        <v>0</v>
      </c>
      <c r="BG198" s="206">
        <f>IF(O198="zákl. přenesená",K198,0)</f>
        <v>0</v>
      </c>
      <c r="BH198" s="206">
        <f>IF(O198="sníž. přenesená",K198,0)</f>
        <v>0</v>
      </c>
      <c r="BI198" s="206">
        <f>IF(O198="nulová",K198,0)</f>
        <v>0</v>
      </c>
      <c r="BJ198" s="139" t="s">
        <v>83</v>
      </c>
      <c r="BK198" s="206">
        <f>ROUND(P198*H198,2)</f>
        <v>0</v>
      </c>
      <c r="BL198" s="139" t="s">
        <v>209</v>
      </c>
      <c r="BM198" s="205" t="s">
        <v>323</v>
      </c>
    </row>
    <row r="199" spans="2:51" s="81" customFormat="1" ht="12">
      <c r="B199" s="211"/>
      <c r="C199" s="270"/>
      <c r="D199" s="266" t="s">
        <v>148</v>
      </c>
      <c r="E199" s="271" t="s">
        <v>1</v>
      </c>
      <c r="F199" s="272" t="s">
        <v>324</v>
      </c>
      <c r="G199" s="270"/>
      <c r="H199" s="271" t="s">
        <v>1</v>
      </c>
      <c r="K199" s="270"/>
      <c r="L199" s="270"/>
      <c r="M199" s="211"/>
      <c r="N199" s="213"/>
      <c r="X199" s="214"/>
      <c r="AT199" s="212" t="s">
        <v>148</v>
      </c>
      <c r="AU199" s="212" t="s">
        <v>87</v>
      </c>
      <c r="AV199" s="81" t="s">
        <v>83</v>
      </c>
      <c r="AW199" s="81" t="s">
        <v>4</v>
      </c>
      <c r="AX199" s="81" t="s">
        <v>78</v>
      </c>
      <c r="AY199" s="212" t="s">
        <v>130</v>
      </c>
    </row>
    <row r="200" spans="2:51" s="80" customFormat="1" ht="12">
      <c r="B200" s="207"/>
      <c r="C200" s="265"/>
      <c r="D200" s="266" t="s">
        <v>148</v>
      </c>
      <c r="E200" s="267" t="s">
        <v>1</v>
      </c>
      <c r="F200" s="268" t="s">
        <v>325</v>
      </c>
      <c r="G200" s="265"/>
      <c r="H200" s="269">
        <v>450</v>
      </c>
      <c r="K200" s="265"/>
      <c r="L200" s="265"/>
      <c r="M200" s="207"/>
      <c r="N200" s="209"/>
      <c r="X200" s="210"/>
      <c r="AT200" s="208" t="s">
        <v>148</v>
      </c>
      <c r="AU200" s="208" t="s">
        <v>87</v>
      </c>
      <c r="AV200" s="80" t="s">
        <v>87</v>
      </c>
      <c r="AW200" s="80" t="s">
        <v>4</v>
      </c>
      <c r="AX200" s="80" t="s">
        <v>83</v>
      </c>
      <c r="AY200" s="208" t="s">
        <v>130</v>
      </c>
    </row>
    <row r="201" spans="2:65" s="146" customFormat="1" ht="16.5" customHeight="1">
      <c r="B201" s="77"/>
      <c r="C201" s="273" t="s">
        <v>326</v>
      </c>
      <c r="D201" s="273" t="s">
        <v>215</v>
      </c>
      <c r="E201" s="274" t="s">
        <v>327</v>
      </c>
      <c r="F201" s="275" t="s">
        <v>328</v>
      </c>
      <c r="G201" s="276" t="s">
        <v>322</v>
      </c>
      <c r="H201" s="277">
        <v>450</v>
      </c>
      <c r="I201" s="82"/>
      <c r="J201" s="83"/>
      <c r="K201" s="284">
        <f>ROUND(P201*H201,2)</f>
        <v>0</v>
      </c>
      <c r="L201" s="275" t="s">
        <v>1</v>
      </c>
      <c r="M201" s="215"/>
      <c r="N201" s="84" t="s">
        <v>1</v>
      </c>
      <c r="O201" s="201" t="s">
        <v>41</v>
      </c>
      <c r="P201" s="202">
        <f>I201+J201</f>
        <v>0</v>
      </c>
      <c r="Q201" s="202">
        <f>ROUND(I201*H201,2)</f>
        <v>0</v>
      </c>
      <c r="R201" s="202">
        <f>ROUND(J201*H201,2)</f>
        <v>0</v>
      </c>
      <c r="T201" s="203">
        <f>S201*H201</f>
        <v>0</v>
      </c>
      <c r="U201" s="203">
        <v>0.001</v>
      </c>
      <c r="V201" s="203">
        <f>U201*H201</f>
        <v>0.45</v>
      </c>
      <c r="W201" s="203">
        <v>0</v>
      </c>
      <c r="X201" s="204">
        <f>W201*H201</f>
        <v>0</v>
      </c>
      <c r="AR201" s="205" t="s">
        <v>288</v>
      </c>
      <c r="AT201" s="205" t="s">
        <v>215</v>
      </c>
      <c r="AU201" s="205" t="s">
        <v>87</v>
      </c>
      <c r="AY201" s="139" t="s">
        <v>130</v>
      </c>
      <c r="BE201" s="206">
        <f>IF(O201="základní",K201,0)</f>
        <v>0</v>
      </c>
      <c r="BF201" s="206">
        <f>IF(O201="snížená",K201,0)</f>
        <v>0</v>
      </c>
      <c r="BG201" s="206">
        <f>IF(O201="zákl. přenesená",K201,0)</f>
        <v>0</v>
      </c>
      <c r="BH201" s="206">
        <f>IF(O201="sníž. přenesená",K201,0)</f>
        <v>0</v>
      </c>
      <c r="BI201" s="206">
        <f>IF(O201="nulová",K201,0)</f>
        <v>0</v>
      </c>
      <c r="BJ201" s="139" t="s">
        <v>83</v>
      </c>
      <c r="BK201" s="206">
        <f>ROUND(P201*H201,2)</f>
        <v>0</v>
      </c>
      <c r="BL201" s="139" t="s">
        <v>209</v>
      </c>
      <c r="BM201" s="205" t="s">
        <v>329</v>
      </c>
    </row>
    <row r="202" spans="2:65" s="146" customFormat="1" ht="24.2" customHeight="1">
      <c r="B202" s="77"/>
      <c r="C202" s="260" t="s">
        <v>330</v>
      </c>
      <c r="D202" s="260" t="s">
        <v>132</v>
      </c>
      <c r="E202" s="261" t="s">
        <v>331</v>
      </c>
      <c r="F202" s="262" t="s">
        <v>332</v>
      </c>
      <c r="G202" s="263" t="s">
        <v>333</v>
      </c>
      <c r="H202" s="282"/>
      <c r="I202" s="78"/>
      <c r="J202" s="78"/>
      <c r="K202" s="283">
        <f>ROUND(P202*H202,2)</f>
        <v>0</v>
      </c>
      <c r="L202" s="262" t="s">
        <v>136</v>
      </c>
      <c r="M202" s="77"/>
      <c r="N202" s="79" t="s">
        <v>1</v>
      </c>
      <c r="O202" s="201" t="s">
        <v>41</v>
      </c>
      <c r="P202" s="202">
        <f>I202+J202</f>
        <v>0</v>
      </c>
      <c r="Q202" s="202">
        <f>ROUND(I202*H202,2)</f>
        <v>0</v>
      </c>
      <c r="R202" s="202">
        <f>ROUND(J202*H202,2)</f>
        <v>0</v>
      </c>
      <c r="T202" s="203">
        <f>S202*H202</f>
        <v>0</v>
      </c>
      <c r="U202" s="203">
        <v>0</v>
      </c>
      <c r="V202" s="203">
        <f>U202*H202</f>
        <v>0</v>
      </c>
      <c r="W202" s="203">
        <v>0</v>
      </c>
      <c r="X202" s="204">
        <f>W202*H202</f>
        <v>0</v>
      </c>
      <c r="AR202" s="205" t="s">
        <v>209</v>
      </c>
      <c r="AT202" s="205" t="s">
        <v>132</v>
      </c>
      <c r="AU202" s="205" t="s">
        <v>87</v>
      </c>
      <c r="AY202" s="139" t="s">
        <v>130</v>
      </c>
      <c r="BE202" s="206">
        <f>IF(O202="základní",K202,0)</f>
        <v>0</v>
      </c>
      <c r="BF202" s="206">
        <f>IF(O202="snížená",K202,0)</f>
        <v>0</v>
      </c>
      <c r="BG202" s="206">
        <f>IF(O202="zákl. přenesená",K202,0)</f>
        <v>0</v>
      </c>
      <c r="BH202" s="206">
        <f>IF(O202="sníž. přenesená",K202,0)</f>
        <v>0</v>
      </c>
      <c r="BI202" s="206">
        <f>IF(O202="nulová",K202,0)</f>
        <v>0</v>
      </c>
      <c r="BJ202" s="139" t="s">
        <v>83</v>
      </c>
      <c r="BK202" s="206">
        <f>ROUND(P202*H202,2)</f>
        <v>0</v>
      </c>
      <c r="BL202" s="139" t="s">
        <v>209</v>
      </c>
      <c r="BM202" s="205" t="s">
        <v>334</v>
      </c>
    </row>
    <row r="203" spans="2:63" s="76" customFormat="1" ht="22.9" customHeight="1">
      <c r="B203" s="193"/>
      <c r="C203" s="254"/>
      <c r="D203" s="255" t="s">
        <v>77</v>
      </c>
      <c r="E203" s="258" t="s">
        <v>335</v>
      </c>
      <c r="F203" s="258" t="s">
        <v>336</v>
      </c>
      <c r="G203" s="254"/>
      <c r="H203" s="254"/>
      <c r="K203" s="259">
        <f>BK203</f>
        <v>0</v>
      </c>
      <c r="L203" s="254"/>
      <c r="M203" s="193"/>
      <c r="N203" s="195"/>
      <c r="Q203" s="196">
        <f>SUM(Q204:Q206)</f>
        <v>0</v>
      </c>
      <c r="R203" s="196">
        <f>SUM(R204:R206)</f>
        <v>0</v>
      </c>
      <c r="T203" s="197">
        <f>SUM(T204:T206)</f>
        <v>0</v>
      </c>
      <c r="V203" s="197">
        <f>SUM(V204:V206)</f>
        <v>0.519534</v>
      </c>
      <c r="X203" s="198">
        <f>SUM(X204:X206)</f>
        <v>0.4617</v>
      </c>
      <c r="AR203" s="194" t="s">
        <v>87</v>
      </c>
      <c r="AT203" s="199" t="s">
        <v>77</v>
      </c>
      <c r="AU203" s="199" t="s">
        <v>83</v>
      </c>
      <c r="AY203" s="194" t="s">
        <v>130</v>
      </c>
      <c r="BK203" s="200">
        <f>SUM(BK204:BK206)</f>
        <v>0</v>
      </c>
    </row>
    <row r="204" spans="2:65" s="146" customFormat="1" ht="33" customHeight="1">
      <c r="B204" s="77"/>
      <c r="C204" s="260" t="s">
        <v>337</v>
      </c>
      <c r="D204" s="260" t="s">
        <v>132</v>
      </c>
      <c r="E204" s="261" t="s">
        <v>338</v>
      </c>
      <c r="F204" s="262" t="s">
        <v>339</v>
      </c>
      <c r="G204" s="263" t="s">
        <v>141</v>
      </c>
      <c r="H204" s="264">
        <v>24.3</v>
      </c>
      <c r="I204" s="78"/>
      <c r="J204" s="78"/>
      <c r="K204" s="283">
        <f>ROUND(P204*H204,2)</f>
        <v>0</v>
      </c>
      <c r="L204" s="262" t="s">
        <v>136</v>
      </c>
      <c r="M204" s="77"/>
      <c r="N204" s="79" t="s">
        <v>1</v>
      </c>
      <c r="O204" s="201" t="s">
        <v>41</v>
      </c>
      <c r="P204" s="202">
        <f>I204+J204</f>
        <v>0</v>
      </c>
      <c r="Q204" s="202">
        <f>ROUND(I204*H204,2)</f>
        <v>0</v>
      </c>
      <c r="R204" s="202">
        <f>ROUND(J204*H204,2)</f>
        <v>0</v>
      </c>
      <c r="T204" s="203">
        <f>S204*H204</f>
        <v>0</v>
      </c>
      <c r="U204" s="203">
        <v>0.019</v>
      </c>
      <c r="V204" s="203">
        <f>U204*H204</f>
        <v>0.4617</v>
      </c>
      <c r="W204" s="203">
        <v>0.019</v>
      </c>
      <c r="X204" s="204">
        <f>W204*H204</f>
        <v>0.4617</v>
      </c>
      <c r="AR204" s="205" t="s">
        <v>209</v>
      </c>
      <c r="AT204" s="205" t="s">
        <v>132</v>
      </c>
      <c r="AU204" s="205" t="s">
        <v>87</v>
      </c>
      <c r="AY204" s="139" t="s">
        <v>130</v>
      </c>
      <c r="BE204" s="206">
        <f>IF(O204="základní",K204,0)</f>
        <v>0</v>
      </c>
      <c r="BF204" s="206">
        <f>IF(O204="snížená",K204,0)</f>
        <v>0</v>
      </c>
      <c r="BG204" s="206">
        <f>IF(O204="zákl. přenesená",K204,0)</f>
        <v>0</v>
      </c>
      <c r="BH204" s="206">
        <f>IF(O204="sníž. přenesená",K204,0)</f>
        <v>0</v>
      </c>
      <c r="BI204" s="206">
        <f>IF(O204="nulová",K204,0)</f>
        <v>0</v>
      </c>
      <c r="BJ204" s="139" t="s">
        <v>83</v>
      </c>
      <c r="BK204" s="206">
        <f>ROUND(P204*H204,2)</f>
        <v>0</v>
      </c>
      <c r="BL204" s="139" t="s">
        <v>209</v>
      </c>
      <c r="BM204" s="205" t="s">
        <v>340</v>
      </c>
    </row>
    <row r="205" spans="2:51" s="80" customFormat="1" ht="12">
      <c r="B205" s="207"/>
      <c r="C205" s="265"/>
      <c r="D205" s="266" t="s">
        <v>148</v>
      </c>
      <c r="E205" s="267" t="s">
        <v>1</v>
      </c>
      <c r="F205" s="268" t="s">
        <v>341</v>
      </c>
      <c r="G205" s="265"/>
      <c r="H205" s="269">
        <v>24.3</v>
      </c>
      <c r="K205" s="265"/>
      <c r="L205" s="265"/>
      <c r="M205" s="207"/>
      <c r="N205" s="209"/>
      <c r="X205" s="210"/>
      <c r="AT205" s="208" t="s">
        <v>148</v>
      </c>
      <c r="AU205" s="208" t="s">
        <v>87</v>
      </c>
      <c r="AV205" s="80" t="s">
        <v>87</v>
      </c>
      <c r="AW205" s="80" t="s">
        <v>4</v>
      </c>
      <c r="AX205" s="80" t="s">
        <v>83</v>
      </c>
      <c r="AY205" s="208" t="s">
        <v>130</v>
      </c>
    </row>
    <row r="206" spans="2:65" s="146" customFormat="1" ht="24.2" customHeight="1">
      <c r="B206" s="77"/>
      <c r="C206" s="260" t="s">
        <v>342</v>
      </c>
      <c r="D206" s="260" t="s">
        <v>132</v>
      </c>
      <c r="E206" s="261" t="s">
        <v>343</v>
      </c>
      <c r="F206" s="262" t="s">
        <v>344</v>
      </c>
      <c r="G206" s="263" t="s">
        <v>141</v>
      </c>
      <c r="H206" s="264">
        <v>24.3</v>
      </c>
      <c r="I206" s="78"/>
      <c r="J206" s="78"/>
      <c r="K206" s="283">
        <f>ROUND(P206*H206,2)</f>
        <v>0</v>
      </c>
      <c r="L206" s="262" t="s">
        <v>136</v>
      </c>
      <c r="M206" s="77"/>
      <c r="N206" s="79" t="s">
        <v>1</v>
      </c>
      <c r="O206" s="201" t="s">
        <v>41</v>
      </c>
      <c r="P206" s="202">
        <f>I206+J206</f>
        <v>0</v>
      </c>
      <c r="Q206" s="202">
        <f>ROUND(I206*H206,2)</f>
        <v>0</v>
      </c>
      <c r="R206" s="202">
        <f>ROUND(J206*H206,2)</f>
        <v>0</v>
      </c>
      <c r="T206" s="203">
        <f>S206*H206</f>
        <v>0</v>
      </c>
      <c r="U206" s="203">
        <v>0.00238</v>
      </c>
      <c r="V206" s="203">
        <f>U206*H206</f>
        <v>0.057834</v>
      </c>
      <c r="W206" s="203">
        <v>0</v>
      </c>
      <c r="X206" s="204">
        <f>W206*H206</f>
        <v>0</v>
      </c>
      <c r="AR206" s="205" t="s">
        <v>209</v>
      </c>
      <c r="AT206" s="205" t="s">
        <v>132</v>
      </c>
      <c r="AU206" s="205" t="s">
        <v>87</v>
      </c>
      <c r="AY206" s="139" t="s">
        <v>130</v>
      </c>
      <c r="BE206" s="206">
        <f>IF(O206="základní",K206,0)</f>
        <v>0</v>
      </c>
      <c r="BF206" s="206">
        <f>IF(O206="snížená",K206,0)</f>
        <v>0</v>
      </c>
      <c r="BG206" s="206">
        <f>IF(O206="zákl. přenesená",K206,0)</f>
        <v>0</v>
      </c>
      <c r="BH206" s="206">
        <f>IF(O206="sníž. přenesená",K206,0)</f>
        <v>0</v>
      </c>
      <c r="BI206" s="206">
        <f>IF(O206="nulová",K206,0)</f>
        <v>0</v>
      </c>
      <c r="BJ206" s="139" t="s">
        <v>83</v>
      </c>
      <c r="BK206" s="206">
        <f>ROUND(P206*H206,2)</f>
        <v>0</v>
      </c>
      <c r="BL206" s="139" t="s">
        <v>209</v>
      </c>
      <c r="BM206" s="205" t="s">
        <v>345</v>
      </c>
    </row>
    <row r="207" spans="2:63" s="76" customFormat="1" ht="25.9" customHeight="1">
      <c r="B207" s="193"/>
      <c r="C207" s="254"/>
      <c r="D207" s="255" t="s">
        <v>77</v>
      </c>
      <c r="E207" s="256" t="s">
        <v>346</v>
      </c>
      <c r="F207" s="256" t="s">
        <v>347</v>
      </c>
      <c r="G207" s="254"/>
      <c r="H207" s="254"/>
      <c r="K207" s="257">
        <f>BK207</f>
        <v>0</v>
      </c>
      <c r="L207" s="254"/>
      <c r="M207" s="193"/>
      <c r="N207" s="195"/>
      <c r="Q207" s="196">
        <f>Q208+Q212</f>
        <v>0</v>
      </c>
      <c r="R207" s="196">
        <f>R208+R212</f>
        <v>0</v>
      </c>
      <c r="T207" s="197">
        <f>T208+T212</f>
        <v>0</v>
      </c>
      <c r="V207" s="197">
        <f>V208+V212</f>
        <v>0</v>
      </c>
      <c r="X207" s="198">
        <f>X208+X212</f>
        <v>0</v>
      </c>
      <c r="AR207" s="194" t="s">
        <v>154</v>
      </c>
      <c r="AT207" s="199" t="s">
        <v>77</v>
      </c>
      <c r="AU207" s="199" t="s">
        <v>78</v>
      </c>
      <c r="AY207" s="194" t="s">
        <v>130</v>
      </c>
      <c r="BK207" s="200">
        <f>BK208+BK212</f>
        <v>0</v>
      </c>
    </row>
    <row r="208" spans="2:63" s="76" customFormat="1" ht="22.9" customHeight="1">
      <c r="B208" s="193"/>
      <c r="C208" s="254"/>
      <c r="D208" s="255" t="s">
        <v>77</v>
      </c>
      <c r="E208" s="258" t="s">
        <v>348</v>
      </c>
      <c r="F208" s="258" t="s">
        <v>349</v>
      </c>
      <c r="G208" s="254"/>
      <c r="H208" s="254"/>
      <c r="K208" s="259">
        <f>BK208</f>
        <v>0</v>
      </c>
      <c r="L208" s="254"/>
      <c r="M208" s="193"/>
      <c r="N208" s="195"/>
      <c r="Q208" s="196">
        <f>SUM(Q209:Q211)</f>
        <v>0</v>
      </c>
      <c r="R208" s="196">
        <f>SUM(R209:R211)</f>
        <v>0</v>
      </c>
      <c r="T208" s="197">
        <f>SUM(T209:T211)</f>
        <v>0</v>
      </c>
      <c r="V208" s="197">
        <f>SUM(V209:V211)</f>
        <v>0</v>
      </c>
      <c r="X208" s="198">
        <f>SUM(X209:X211)</f>
        <v>0</v>
      </c>
      <c r="AR208" s="194" t="s">
        <v>154</v>
      </c>
      <c r="AT208" s="199" t="s">
        <v>77</v>
      </c>
      <c r="AU208" s="199" t="s">
        <v>83</v>
      </c>
      <c r="AY208" s="194" t="s">
        <v>130</v>
      </c>
      <c r="BK208" s="200">
        <f>SUM(BK209:BK211)</f>
        <v>0</v>
      </c>
    </row>
    <row r="209" spans="2:65" s="146" customFormat="1" ht="24.2" customHeight="1">
      <c r="B209" s="77"/>
      <c r="C209" s="260" t="s">
        <v>350</v>
      </c>
      <c r="D209" s="260" t="s">
        <v>132</v>
      </c>
      <c r="E209" s="261" t="s">
        <v>351</v>
      </c>
      <c r="F209" s="262" t="s">
        <v>352</v>
      </c>
      <c r="G209" s="263" t="s">
        <v>353</v>
      </c>
      <c r="H209" s="264"/>
      <c r="I209" s="78"/>
      <c r="J209" s="78"/>
      <c r="K209" s="283">
        <f>ROUND(P209*H209,2)</f>
        <v>0</v>
      </c>
      <c r="L209" s="262" t="s">
        <v>136</v>
      </c>
      <c r="M209" s="77"/>
      <c r="N209" s="79" t="s">
        <v>1</v>
      </c>
      <c r="O209" s="201" t="s">
        <v>41</v>
      </c>
      <c r="P209" s="202">
        <f>I209+J209</f>
        <v>0</v>
      </c>
      <c r="Q209" s="202">
        <f>ROUND(I209*H209,2)</f>
        <v>0</v>
      </c>
      <c r="R209" s="202">
        <f>ROUND(J209*H209,2)</f>
        <v>0</v>
      </c>
      <c r="T209" s="203">
        <f>S209*H209</f>
        <v>0</v>
      </c>
      <c r="U209" s="203">
        <v>0</v>
      </c>
      <c r="V209" s="203">
        <f>U209*H209</f>
        <v>0</v>
      </c>
      <c r="W209" s="203">
        <v>0</v>
      </c>
      <c r="X209" s="204">
        <f>W209*H209</f>
        <v>0</v>
      </c>
      <c r="AR209" s="205" t="s">
        <v>354</v>
      </c>
      <c r="AT209" s="205" t="s">
        <v>132</v>
      </c>
      <c r="AU209" s="205" t="s">
        <v>87</v>
      </c>
      <c r="AY209" s="139" t="s">
        <v>130</v>
      </c>
      <c r="BE209" s="206">
        <f>IF(O209="základní",K209,0)</f>
        <v>0</v>
      </c>
      <c r="BF209" s="206">
        <f>IF(O209="snížená",K209,0)</f>
        <v>0</v>
      </c>
      <c r="BG209" s="206">
        <f>IF(O209="zákl. přenesená",K209,0)</f>
        <v>0</v>
      </c>
      <c r="BH209" s="206">
        <f>IF(O209="sníž. přenesená",K209,0)</f>
        <v>0</v>
      </c>
      <c r="BI209" s="206">
        <f>IF(O209="nulová",K209,0)</f>
        <v>0</v>
      </c>
      <c r="BJ209" s="139" t="s">
        <v>83</v>
      </c>
      <c r="BK209" s="206">
        <f>ROUND(P209*H209,2)</f>
        <v>0</v>
      </c>
      <c r="BL209" s="139" t="s">
        <v>354</v>
      </c>
      <c r="BM209" s="205" t="s">
        <v>355</v>
      </c>
    </row>
    <row r="210" spans="2:65" s="146" customFormat="1" ht="24.2" customHeight="1">
      <c r="B210" s="77"/>
      <c r="C210" s="260" t="s">
        <v>356</v>
      </c>
      <c r="D210" s="260" t="s">
        <v>132</v>
      </c>
      <c r="E210" s="261" t="s">
        <v>357</v>
      </c>
      <c r="F210" s="262" t="s">
        <v>358</v>
      </c>
      <c r="G210" s="263" t="s">
        <v>353</v>
      </c>
      <c r="H210" s="264"/>
      <c r="I210" s="78"/>
      <c r="J210" s="78"/>
      <c r="K210" s="283">
        <f>ROUND(P210*H210,2)</f>
        <v>0</v>
      </c>
      <c r="L210" s="262" t="s">
        <v>136</v>
      </c>
      <c r="M210" s="77"/>
      <c r="N210" s="79" t="s">
        <v>1</v>
      </c>
      <c r="O210" s="201" t="s">
        <v>41</v>
      </c>
      <c r="P210" s="202">
        <f>I210+J210</f>
        <v>0</v>
      </c>
      <c r="Q210" s="202">
        <f>ROUND(I210*H210,2)</f>
        <v>0</v>
      </c>
      <c r="R210" s="202">
        <f>ROUND(J210*H210,2)</f>
        <v>0</v>
      </c>
      <c r="T210" s="203">
        <f>S210*H210</f>
        <v>0</v>
      </c>
      <c r="U210" s="203">
        <v>0</v>
      </c>
      <c r="V210" s="203">
        <f>U210*H210</f>
        <v>0</v>
      </c>
      <c r="W210" s="203">
        <v>0</v>
      </c>
      <c r="X210" s="204">
        <f>W210*H210</f>
        <v>0</v>
      </c>
      <c r="AR210" s="205" t="s">
        <v>354</v>
      </c>
      <c r="AT210" s="205" t="s">
        <v>132</v>
      </c>
      <c r="AU210" s="205" t="s">
        <v>87</v>
      </c>
      <c r="AY210" s="139" t="s">
        <v>130</v>
      </c>
      <c r="BE210" s="206">
        <f>IF(O210="základní",K210,0)</f>
        <v>0</v>
      </c>
      <c r="BF210" s="206">
        <f>IF(O210="snížená",K210,0)</f>
        <v>0</v>
      </c>
      <c r="BG210" s="206">
        <f>IF(O210="zákl. přenesená",K210,0)</f>
        <v>0</v>
      </c>
      <c r="BH210" s="206">
        <f>IF(O210="sníž. přenesená",K210,0)</f>
        <v>0</v>
      </c>
      <c r="BI210" s="206">
        <f>IF(O210="nulová",K210,0)</f>
        <v>0</v>
      </c>
      <c r="BJ210" s="139" t="s">
        <v>83</v>
      </c>
      <c r="BK210" s="206">
        <f>ROUND(P210*H210,2)</f>
        <v>0</v>
      </c>
      <c r="BL210" s="139" t="s">
        <v>354</v>
      </c>
      <c r="BM210" s="205" t="s">
        <v>359</v>
      </c>
    </row>
    <row r="211" spans="2:65" s="146" customFormat="1" ht="24.2" customHeight="1">
      <c r="B211" s="77"/>
      <c r="C211" s="260" t="s">
        <v>360</v>
      </c>
      <c r="D211" s="260" t="s">
        <v>132</v>
      </c>
      <c r="E211" s="261" t="s">
        <v>361</v>
      </c>
      <c r="F211" s="262" t="s">
        <v>362</v>
      </c>
      <c r="G211" s="263" t="s">
        <v>353</v>
      </c>
      <c r="H211" s="264"/>
      <c r="I211" s="78"/>
      <c r="J211" s="78"/>
      <c r="K211" s="283">
        <f>ROUND(P211*H211,2)</f>
        <v>0</v>
      </c>
      <c r="L211" s="262" t="s">
        <v>136</v>
      </c>
      <c r="M211" s="77"/>
      <c r="N211" s="79" t="s">
        <v>1</v>
      </c>
      <c r="O211" s="201" t="s">
        <v>41</v>
      </c>
      <c r="P211" s="202">
        <f>I211+J211</f>
        <v>0</v>
      </c>
      <c r="Q211" s="202">
        <f>ROUND(I211*H211,2)</f>
        <v>0</v>
      </c>
      <c r="R211" s="202">
        <f>ROUND(J211*H211,2)</f>
        <v>0</v>
      </c>
      <c r="T211" s="203">
        <f>S211*H211</f>
        <v>0</v>
      </c>
      <c r="U211" s="203">
        <v>0</v>
      </c>
      <c r="V211" s="203">
        <f>U211*H211</f>
        <v>0</v>
      </c>
      <c r="W211" s="203">
        <v>0</v>
      </c>
      <c r="X211" s="204">
        <f>W211*H211</f>
        <v>0</v>
      </c>
      <c r="AR211" s="205" t="s">
        <v>354</v>
      </c>
      <c r="AT211" s="205" t="s">
        <v>132</v>
      </c>
      <c r="AU211" s="205" t="s">
        <v>87</v>
      </c>
      <c r="AY211" s="139" t="s">
        <v>130</v>
      </c>
      <c r="BE211" s="206">
        <f>IF(O211="základní",K211,0)</f>
        <v>0</v>
      </c>
      <c r="BF211" s="206">
        <f>IF(O211="snížená",K211,0)</f>
        <v>0</v>
      </c>
      <c r="BG211" s="206">
        <f>IF(O211="zákl. přenesená",K211,0)</f>
        <v>0</v>
      </c>
      <c r="BH211" s="206">
        <f>IF(O211="sníž. přenesená",K211,0)</f>
        <v>0</v>
      </c>
      <c r="BI211" s="206">
        <f>IF(O211="nulová",K211,0)</f>
        <v>0</v>
      </c>
      <c r="BJ211" s="139" t="s">
        <v>83</v>
      </c>
      <c r="BK211" s="206">
        <f>ROUND(P211*H211,2)</f>
        <v>0</v>
      </c>
      <c r="BL211" s="139" t="s">
        <v>354</v>
      </c>
      <c r="BM211" s="205" t="s">
        <v>363</v>
      </c>
    </row>
    <row r="212" spans="2:63" s="76" customFormat="1" ht="22.9" customHeight="1">
      <c r="B212" s="193"/>
      <c r="C212" s="254"/>
      <c r="D212" s="255" t="s">
        <v>77</v>
      </c>
      <c r="E212" s="258" t="s">
        <v>364</v>
      </c>
      <c r="F212" s="258" t="s">
        <v>365</v>
      </c>
      <c r="G212" s="254"/>
      <c r="H212" s="254"/>
      <c r="K212" s="259">
        <f>BK212</f>
        <v>0</v>
      </c>
      <c r="L212" s="254"/>
      <c r="M212" s="193"/>
      <c r="N212" s="195"/>
      <c r="Q212" s="196">
        <f>Q213</f>
        <v>0</v>
      </c>
      <c r="R212" s="196">
        <f>R213</f>
        <v>0</v>
      </c>
      <c r="T212" s="197">
        <f>T213</f>
        <v>0</v>
      </c>
      <c r="V212" s="197">
        <f>V213</f>
        <v>0</v>
      </c>
      <c r="X212" s="198">
        <f>X213</f>
        <v>0</v>
      </c>
      <c r="AR212" s="194" t="s">
        <v>154</v>
      </c>
      <c r="AT212" s="199" t="s">
        <v>77</v>
      </c>
      <c r="AU212" s="199" t="s">
        <v>83</v>
      </c>
      <c r="AY212" s="194" t="s">
        <v>130</v>
      </c>
      <c r="BK212" s="200">
        <f>BK213</f>
        <v>0</v>
      </c>
    </row>
    <row r="213" spans="2:65" s="146" customFormat="1" ht="24.2" customHeight="1">
      <c r="B213" s="77"/>
      <c r="C213" s="260" t="s">
        <v>366</v>
      </c>
      <c r="D213" s="260" t="s">
        <v>132</v>
      </c>
      <c r="E213" s="261" t="s">
        <v>367</v>
      </c>
      <c r="F213" s="262" t="s">
        <v>365</v>
      </c>
      <c r="G213" s="263" t="s">
        <v>353</v>
      </c>
      <c r="H213" s="264">
        <v>1</v>
      </c>
      <c r="I213" s="78"/>
      <c r="J213" s="78"/>
      <c r="K213" s="283">
        <f>ROUND(P213*H213,2)</f>
        <v>0</v>
      </c>
      <c r="L213" s="262" t="s">
        <v>136</v>
      </c>
      <c r="M213" s="77"/>
      <c r="N213" s="86" t="s">
        <v>1</v>
      </c>
      <c r="O213" s="220" t="s">
        <v>41</v>
      </c>
      <c r="P213" s="221">
        <f>I213+J213</f>
        <v>0</v>
      </c>
      <c r="Q213" s="221">
        <f>ROUND(I213*H213,2)</f>
        <v>0</v>
      </c>
      <c r="R213" s="221">
        <f>ROUND(J213*H213,2)</f>
        <v>0</v>
      </c>
      <c r="S213" s="222"/>
      <c r="T213" s="223">
        <f>S213*H213</f>
        <v>0</v>
      </c>
      <c r="U213" s="223">
        <v>0</v>
      </c>
      <c r="V213" s="223">
        <f>U213*H213</f>
        <v>0</v>
      </c>
      <c r="W213" s="223">
        <v>0</v>
      </c>
      <c r="X213" s="224">
        <f>W213*H213</f>
        <v>0</v>
      </c>
      <c r="AR213" s="205" t="s">
        <v>354</v>
      </c>
      <c r="AT213" s="205" t="s">
        <v>132</v>
      </c>
      <c r="AU213" s="205" t="s">
        <v>87</v>
      </c>
      <c r="AY213" s="139" t="s">
        <v>130</v>
      </c>
      <c r="BE213" s="206">
        <f>IF(O213="základní",K213,0)</f>
        <v>0</v>
      </c>
      <c r="BF213" s="206">
        <f>IF(O213="snížená",K213,0)</f>
        <v>0</v>
      </c>
      <c r="BG213" s="206">
        <f>IF(O213="zákl. přenesená",K213,0)</f>
        <v>0</v>
      </c>
      <c r="BH213" s="206">
        <f>IF(O213="sníž. přenesená",K213,0)</f>
        <v>0</v>
      </c>
      <c r="BI213" s="206">
        <f>IF(O213="nulová",K213,0)</f>
        <v>0</v>
      </c>
      <c r="BJ213" s="139" t="s">
        <v>83</v>
      </c>
      <c r="BK213" s="206">
        <f>ROUND(P213*H213,2)</f>
        <v>0</v>
      </c>
      <c r="BL213" s="139" t="s">
        <v>354</v>
      </c>
      <c r="BM213" s="205" t="s">
        <v>368</v>
      </c>
    </row>
    <row r="214" spans="2:13" s="146" customFormat="1" ht="6.95" customHeight="1">
      <c r="B214" s="176"/>
      <c r="C214" s="177"/>
      <c r="D214" s="177"/>
      <c r="E214" s="177"/>
      <c r="F214" s="177"/>
      <c r="G214" s="177"/>
      <c r="H214" s="177"/>
      <c r="I214" s="177"/>
      <c r="J214" s="177"/>
      <c r="K214" s="177"/>
      <c r="L214" s="177"/>
      <c r="M214" s="77"/>
    </row>
  </sheetData>
  <sheetProtection algorithmName="SHA-512" hashValue="UelXb/suYHXS4hHBzlzqfazyYvXTYcq5wXJAUFvA+iN4YSdbr/WmW9xNT98Xm29pzlSJzU++l8bB+SgmVumB+Q==" saltValue="jTfP8+KgEB/nQmloYP0GOQ==" spinCount="100000" sheet="1" objects="1" scenarios="1"/>
  <autoFilter ref="C124:L213"/>
  <mergeCells count="6">
    <mergeCell ref="E117:H117"/>
    <mergeCell ref="M2:Z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1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75.851562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6.95" customHeight="1"/>
    <row r="3" spans="2:8" ht="6.95" customHeight="1">
      <c r="B3" s="10"/>
      <c r="C3" s="11"/>
      <c r="D3" s="11"/>
      <c r="E3" s="11"/>
      <c r="F3" s="11"/>
      <c r="G3" s="11"/>
      <c r="H3" s="12"/>
    </row>
    <row r="4" spans="2:8" ht="24.95" customHeight="1">
      <c r="B4" s="12"/>
      <c r="C4" s="13" t="s">
        <v>369</v>
      </c>
      <c r="H4" s="12"/>
    </row>
    <row r="5" spans="2:8" ht="12" customHeight="1">
      <c r="B5" s="12"/>
      <c r="C5" s="16" t="s">
        <v>14</v>
      </c>
      <c r="D5" s="107" t="s">
        <v>15</v>
      </c>
      <c r="E5" s="103"/>
      <c r="F5" s="103"/>
      <c r="H5" s="12"/>
    </row>
    <row r="6" spans="2:8" ht="36.95" customHeight="1">
      <c r="B6" s="12"/>
      <c r="C6" s="18" t="s">
        <v>17</v>
      </c>
      <c r="D6" s="104" t="s">
        <v>18</v>
      </c>
      <c r="E6" s="103"/>
      <c r="F6" s="103"/>
      <c r="H6" s="12"/>
    </row>
    <row r="7" spans="2:8" ht="16.5" customHeight="1">
      <c r="B7" s="12"/>
      <c r="C7" s="19" t="s">
        <v>23</v>
      </c>
      <c r="D7" s="42" t="str">
        <f>'Rekapitulace stavby'!AN8</f>
        <v>16. 4. 2023</v>
      </c>
      <c r="H7" s="12"/>
    </row>
    <row r="8" spans="2:8" s="1" customFormat="1" ht="10.9" customHeight="1">
      <c r="B8" s="23"/>
      <c r="H8" s="23"/>
    </row>
    <row r="9" spans="2:8" s="7" customFormat="1" ht="29.25" customHeight="1">
      <c r="B9" s="72"/>
      <c r="C9" s="73" t="s">
        <v>57</v>
      </c>
      <c r="D9" s="74" t="s">
        <v>58</v>
      </c>
      <c r="E9" s="74" t="s">
        <v>113</v>
      </c>
      <c r="F9" s="75" t="s">
        <v>370</v>
      </c>
      <c r="H9" s="72"/>
    </row>
    <row r="10" spans="2:8" s="1" customFormat="1" ht="26.45" customHeight="1">
      <c r="B10" s="23"/>
      <c r="C10" s="87" t="s">
        <v>15</v>
      </c>
      <c r="D10" s="87" t="s">
        <v>18</v>
      </c>
      <c r="H10" s="23"/>
    </row>
    <row r="11" spans="2:8" s="1" customFormat="1" ht="16.9" customHeight="1">
      <c r="B11" s="23"/>
      <c r="C11" s="88" t="s">
        <v>85</v>
      </c>
      <c r="D11" s="89" t="s">
        <v>1</v>
      </c>
      <c r="E11" s="90" t="s">
        <v>1</v>
      </c>
      <c r="F11" s="91">
        <v>95</v>
      </c>
      <c r="H11" s="23"/>
    </row>
    <row r="12" spans="2:8" s="1" customFormat="1" ht="16.9" customHeight="1">
      <c r="B12" s="23"/>
      <c r="C12" s="92" t="s">
        <v>85</v>
      </c>
      <c r="D12" s="92" t="s">
        <v>158</v>
      </c>
      <c r="E12" s="9" t="s">
        <v>1</v>
      </c>
      <c r="F12" s="93">
        <v>95</v>
      </c>
      <c r="H12" s="23"/>
    </row>
    <row r="13" spans="2:8" s="1" customFormat="1" ht="16.9" customHeight="1">
      <c r="B13" s="23"/>
      <c r="C13" s="94" t="s">
        <v>371</v>
      </c>
      <c r="H13" s="23"/>
    </row>
    <row r="14" spans="2:8" s="1" customFormat="1" ht="22.5">
      <c r="B14" s="23"/>
      <c r="C14" s="92" t="s">
        <v>155</v>
      </c>
      <c r="D14" s="92" t="s">
        <v>156</v>
      </c>
      <c r="E14" s="9" t="s">
        <v>146</v>
      </c>
      <c r="F14" s="93">
        <v>95</v>
      </c>
      <c r="H14" s="23"/>
    </row>
    <row r="15" spans="2:8" s="1" customFormat="1" ht="22.5">
      <c r="B15" s="23"/>
      <c r="C15" s="92" t="s">
        <v>160</v>
      </c>
      <c r="D15" s="92" t="s">
        <v>161</v>
      </c>
      <c r="E15" s="9" t="s">
        <v>146</v>
      </c>
      <c r="F15" s="93">
        <v>950</v>
      </c>
      <c r="H15" s="23"/>
    </row>
    <row r="16" spans="2:8" s="1" customFormat="1" ht="22.5">
      <c r="B16" s="23"/>
      <c r="C16" s="92" t="s">
        <v>165</v>
      </c>
      <c r="D16" s="92" t="s">
        <v>166</v>
      </c>
      <c r="E16" s="9" t="s">
        <v>167</v>
      </c>
      <c r="F16" s="93">
        <v>190</v>
      </c>
      <c r="H16" s="23"/>
    </row>
    <row r="17" spans="2:8" s="1" customFormat="1" ht="16.9" customHeight="1">
      <c r="B17" s="23"/>
      <c r="C17" s="92" t="s">
        <v>171</v>
      </c>
      <c r="D17" s="92" t="s">
        <v>172</v>
      </c>
      <c r="E17" s="9" t="s">
        <v>146</v>
      </c>
      <c r="F17" s="93">
        <v>95</v>
      </c>
      <c r="H17" s="23"/>
    </row>
    <row r="18" spans="2:8" s="1" customFormat="1" ht="7.35" customHeight="1">
      <c r="B18" s="34"/>
      <c r="C18" s="35"/>
      <c r="D18" s="35"/>
      <c r="E18" s="35"/>
      <c r="F18" s="35"/>
      <c r="G18" s="35"/>
      <c r="H18" s="23"/>
    </row>
    <row r="19" s="1" customFormat="1" ht="12"/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Fajfrová</dc:creator>
  <cp:keywords/>
  <dc:description/>
  <cp:lastModifiedBy>Hermannová Dagmar, Ing.</cp:lastModifiedBy>
  <dcterms:created xsi:type="dcterms:W3CDTF">2023-04-18T07:02:50Z</dcterms:created>
  <dcterms:modified xsi:type="dcterms:W3CDTF">2023-04-19T14:01:55Z</dcterms:modified>
  <cp:category/>
  <cp:version/>
  <cp:contentType/>
  <cp:contentStatus/>
</cp:coreProperties>
</file>