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s22-file\UserDir$\lysakmichal\Documents\Výběrovky\2024\Oprava povrchu sportoviště ul U Vodojemu\"/>
    </mc:Choice>
  </mc:AlternateContent>
  <bookViews>
    <workbookView xWindow="0" yWindow="0" windowWidth="19410" windowHeight="11760"/>
  </bookViews>
  <sheets>
    <sheet name="Stavba" sheetId="1" r:id="rId1"/>
    <sheet name="VzorPolozky" sheetId="10" state="hidden" r:id="rId2"/>
    <sheet name="01 01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01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01 Pol'!$A$1:$Y$60</definedName>
    <definedName name="_xlnm.Print_Area" localSheetId="0">Stavba!$A$1:$J$54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22" i="12" l="1"/>
  <c r="G9" i="12"/>
  <c r="I9" i="12"/>
  <c r="I8" i="12" s="1"/>
  <c r="K9" i="12"/>
  <c r="K8" i="12" s="1"/>
  <c r="M9" i="12"/>
  <c r="O9" i="12"/>
  <c r="O8" i="12" s="1"/>
  <c r="Q9" i="12"/>
  <c r="Q8" i="12" s="1"/>
  <c r="V9" i="12"/>
  <c r="V8" i="12" s="1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18" i="12"/>
  <c r="I18" i="12"/>
  <c r="K18" i="12"/>
  <c r="M18" i="12"/>
  <c r="O18" i="12"/>
  <c r="Q18" i="12"/>
  <c r="V18" i="12"/>
  <c r="G21" i="12"/>
  <c r="M21" i="12" s="1"/>
  <c r="I21" i="12"/>
  <c r="K21" i="12"/>
  <c r="O21" i="12"/>
  <c r="Q21" i="12"/>
  <c r="V21" i="12"/>
  <c r="G25" i="12"/>
  <c r="I25" i="12"/>
  <c r="K25" i="12"/>
  <c r="M25" i="12"/>
  <c r="O25" i="12"/>
  <c r="Q25" i="12"/>
  <c r="V25" i="12"/>
  <c r="G28" i="12"/>
  <c r="M28" i="12" s="1"/>
  <c r="I28" i="12"/>
  <c r="K28" i="12"/>
  <c r="O28" i="12"/>
  <c r="Q28" i="12"/>
  <c r="V28" i="12"/>
  <c r="G32" i="12"/>
  <c r="I32" i="12"/>
  <c r="K32" i="12"/>
  <c r="M32" i="12"/>
  <c r="O32" i="12"/>
  <c r="Q32" i="12"/>
  <c r="V32" i="12"/>
  <c r="G34" i="12"/>
  <c r="M34" i="12" s="1"/>
  <c r="I34" i="12"/>
  <c r="K34" i="12"/>
  <c r="O34" i="12"/>
  <c r="Q34" i="12"/>
  <c r="V34" i="12"/>
  <c r="I36" i="12"/>
  <c r="G37" i="12"/>
  <c r="G36" i="12" s="1"/>
  <c r="I53" i="1" s="1"/>
  <c r="I37" i="12"/>
  <c r="K37" i="12"/>
  <c r="K36" i="12" s="1"/>
  <c r="M37" i="12"/>
  <c r="O37" i="12"/>
  <c r="O36" i="12" s="1"/>
  <c r="Q37" i="12"/>
  <c r="Q36" i="12" s="1"/>
  <c r="V37" i="12"/>
  <c r="V36" i="12" s="1"/>
  <c r="G38" i="12"/>
  <c r="M38" i="12" s="1"/>
  <c r="I38" i="12"/>
  <c r="K38" i="12"/>
  <c r="O38" i="12"/>
  <c r="Q38" i="12"/>
  <c r="V38" i="12"/>
  <c r="G40" i="12"/>
  <c r="I40" i="12"/>
  <c r="K40" i="12"/>
  <c r="M40" i="12"/>
  <c r="O40" i="12"/>
  <c r="Q40" i="12"/>
  <c r="V40" i="12"/>
  <c r="G41" i="12"/>
  <c r="M41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3" i="12"/>
  <c r="I43" i="12"/>
  <c r="K43" i="12"/>
  <c r="M43" i="12"/>
  <c r="O43" i="12"/>
  <c r="Q43" i="12"/>
  <c r="V43" i="12"/>
  <c r="AE45" i="12"/>
  <c r="F39" i="1" s="1"/>
  <c r="I20" i="1"/>
  <c r="I19" i="1"/>
  <c r="I18" i="1"/>
  <c r="I17" i="1"/>
  <c r="J28" i="1"/>
  <c r="J26" i="1"/>
  <c r="G38" i="1"/>
  <c r="F38" i="1"/>
  <c r="J23" i="1"/>
  <c r="J24" i="1"/>
  <c r="J25" i="1"/>
  <c r="J27" i="1"/>
  <c r="E24" i="1"/>
  <c r="E26" i="1"/>
  <c r="M36" i="12" l="1"/>
  <c r="AF45" i="12"/>
  <c r="G41" i="1" s="1"/>
  <c r="F42" i="1"/>
  <c r="G23" i="1" s="1"/>
  <c r="A23" i="1" s="1"/>
  <c r="G39" i="1"/>
  <c r="G42" i="1" s="1"/>
  <c r="G25" i="1" s="1"/>
  <c r="A25" i="1" s="1"/>
  <c r="A26" i="1" s="1"/>
  <c r="F40" i="1"/>
  <c r="F41" i="1"/>
  <c r="H41" i="1" s="1"/>
  <c r="I41" i="1" s="1"/>
  <c r="M8" i="12"/>
  <c r="G8" i="12"/>
  <c r="G40" i="1" l="1"/>
  <c r="I52" i="1"/>
  <c r="G45" i="12"/>
  <c r="G28" i="1"/>
  <c r="G26" i="1"/>
  <c r="H39" i="1"/>
  <c r="H40" i="1"/>
  <c r="I40" i="1" s="1"/>
  <c r="A24" i="1"/>
  <c r="G24" i="1"/>
  <c r="A27" i="1" s="1"/>
  <c r="H42" i="1" l="1"/>
  <c r="I39" i="1"/>
  <c r="I42" i="1" s="1"/>
  <c r="I54" i="1"/>
  <c r="I16" i="1"/>
  <c r="I21" i="1" s="1"/>
  <c r="G29" i="1"/>
  <c r="G27" i="1" s="1"/>
  <c r="A29" i="1"/>
  <c r="J52" i="1" l="1"/>
  <c r="J53" i="1"/>
  <c r="J54" i="1" s="1"/>
  <c r="J41" i="1"/>
  <c r="J39" i="1"/>
  <c r="J40" i="1"/>
  <c r="J42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Hynek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<sst xmlns="http://schemas.openxmlformats.org/spreadsheetml/2006/main" count="314" uniqueCount="164">
  <si>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</si>
  <si>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</si>
  <si>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</si>
  <si>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</si>
  <si>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</si>
  <si>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</si>
  <si>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</si>
  <si>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</si>
  <si>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</si>
  <si>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</si>
  <si>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</si>
  <si>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</si>
  <si>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</si>
  <si>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</si>
  <si>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</si>
  <si>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</si>
  <si>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</si>
  <si>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</si>
  <si>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</si>
  <si>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</si>
  <si>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</si>
  <si>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</si>
  <si>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</si>
  <si>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</si>
  <si>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</si>
  <si>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</si>
  <si>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</si>
  <si>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</si>
  <si>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</si>
  <si>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</si>
  <si>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</si>
  <si>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</si>
  <si>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</si>
  <si>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</si>
  <si>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</si>
  <si>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</si>
  <si>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</si>
  <si>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</si>
  <si>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</si>
  <si>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</si>
  <si>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</si>
  <si>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01</t>
  </si>
  <si>
    <t>Nabídka</t>
  </si>
  <si>
    <t>Hřiště</t>
  </si>
  <si>
    <t>Objekt:</t>
  </si>
  <si>
    <t>Rozpočet:</t>
  </si>
  <si>
    <t>223-2</t>
  </si>
  <si>
    <t>ValMez-hřiště ul. U vodojemu</t>
  </si>
  <si>
    <t>Stavba</t>
  </si>
  <si>
    <t>Celkem za stavbu</t>
  </si>
  <si>
    <t>CZK</t>
  </si>
  <si>
    <t>#POPS</t>
  </si>
  <si>
    <t>#POPO</t>
  </si>
  <si>
    <t>#POPR</t>
  </si>
  <si>
    <t>Rekapitulace dílů</t>
  </si>
  <si>
    <t>Typ dílu</t>
  </si>
  <si>
    <t>5</t>
  </si>
  <si>
    <t>Komunikace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</si>
  <si>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</si>
  <si>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</si>
  <si>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</si>
  <si>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</si>
  <si>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</si>
  <si>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</si>
  <si>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</si>
  <si>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</si>
  <si>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</si>
  <si>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</si>
  <si>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</si>
  <si>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</si>
  <si>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</si>
  <si>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</si>
  <si>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</si>
  <si>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</si>
  <si>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</si>
  <si>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</si>
  <si>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</si>
  <si>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</si>
  <si>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</si>
  <si>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</si>
  <si>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</si>
  <si>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</si>
  <si>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</si>
  <si>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</si>
  <si>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</si>
  <si>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</si>
  <si>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</si>
  <si>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</si>
  <si>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</si>
  <si>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</si>
  <si>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</si>
  <si>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589116111R00</t>
  </si>
  <si>
    <t>Kryt ploch pro tělových. hlinitopísčitých tl. 2 cm</t>
  </si>
  <si>
    <t>m2</t>
  </si>
  <si>
    <t>RTS 23/ II</t>
  </si>
  <si>
    <t>Práce</t>
  </si>
  <si>
    <t>Běžná</t>
  </si>
  <si>
    <t>POL1_</t>
  </si>
  <si>
    <t>Dorovnání povrchu po demontáži koberců.</t>
  </si>
  <si>
    <t>POP</t>
  </si>
  <si>
    <t>UTII</t>
  </si>
  <si>
    <t>VV</t>
  </si>
  <si>
    <t>589137010RT01</t>
  </si>
  <si>
    <t>Demontáž pryžových sportovních povrchů  tl.10mm lepených k podkladu</t>
  </si>
  <si>
    <t xml:space="preserve">m2    </t>
  </si>
  <si>
    <t>Vlastní</t>
  </si>
  <si>
    <t>Indiv</t>
  </si>
  <si>
    <t>Ořezání obvodu plochy cca 10 cm.</t>
  </si>
  <si>
    <t>(10+10+18+18)*0,15</t>
  </si>
  <si>
    <t>589121010RT11</t>
  </si>
  <si>
    <t>Umělý trávník II.generace s pískovým vsypem 18 mm, PE monofil textured 11500dtex, hustota nad 22.000, délka vlákna 24mm</t>
  </si>
  <si>
    <t>589123010RT01</t>
  </si>
  <si>
    <t>Značení hřišť do umělé trávy vřezávané š.50mm</t>
  </si>
  <si>
    <t>m</t>
  </si>
  <si>
    <t>589131017T00</t>
  </si>
  <si>
    <t>Povrch víceúčelových ploch vodopropustný EPDM-retopping</t>
  </si>
  <si>
    <t>Zpevnění stávajícího povrchu pomocí vysokotlakého prostříkání pur pojivem min.350 g/m2.</t>
  </si>
  <si>
    <t>EPDM</t>
  </si>
  <si>
    <t>589131020T00</t>
  </si>
  <si>
    <t>Povrch víceúčelových ploch vodopropustný jednovrstvý EPDM 10mm</t>
  </si>
  <si>
    <t>Povrch pro víceúčelová hřiště vodopropustný, jednovrstvý z celoprobarvených EPDM granulí pojených pur pojivem. V tl.10mm obvykle pokládaný na litou roznášecí a drenážní kamenivopryžovou vrstvu.</t>
  </si>
  <si>
    <t>Doplnění obvodu plochy.</t>
  </si>
  <si>
    <t>589131050T02</t>
  </si>
  <si>
    <t>Roznášecí vrstva pod lité pryžové povrchy litá tl.35mm</t>
  </si>
  <si>
    <t>589139010RT00</t>
  </si>
  <si>
    <t>Čištění povrchu atletických drah a víceúčelových hřišť tlakovou vodou</t>
  </si>
  <si>
    <t>Včetně veškerých nákladů na energie a přepravu strojního vybavení.</t>
  </si>
  <si>
    <t>589221010RT00</t>
  </si>
  <si>
    <t>Demontáž umělého trávníku II.generece s pískovým vsypem</t>
  </si>
  <si>
    <t>589131060RT10</t>
  </si>
  <si>
    <t>Značení hřišť nástřikem</t>
  </si>
  <si>
    <t>Položka slouží k obnově značení hřišť v průběhu záruční lhůty, předpoklad po cca 5 letech.</t>
  </si>
  <si>
    <t>979082212R00</t>
  </si>
  <si>
    <t>Vodorovná doprava suti po suchu do 50 m</t>
  </si>
  <si>
    <t>t</t>
  </si>
  <si>
    <t>Přesun suti</t>
  </si>
  <si>
    <t>POL8_</t>
  </si>
  <si>
    <t>979081111RT2</t>
  </si>
  <si>
    <t>Odvoz suti a vybour. hmot na skládku do 1 km kontejner 4 t</t>
  </si>
  <si>
    <t>Včetně naložení na dopravní prostředek a složení na skládku, bez poplatku za skládku.</t>
  </si>
  <si>
    <t>979081121RT2</t>
  </si>
  <si>
    <t>Příplatek k odvozu za každý další 1 km kontejner 4 t</t>
  </si>
  <si>
    <t>979990191R00</t>
  </si>
  <si>
    <t>Poplatek za skládku suti - plastové výrobky</t>
  </si>
  <si>
    <t>979088212R00</t>
  </si>
  <si>
    <t>Nakládání suti na dopravní prostředky</t>
  </si>
  <si>
    <t>979093111R00</t>
  </si>
  <si>
    <t>Uložení suti na skládku bez zhutnění</t>
  </si>
  <si>
    <t>SUM</t>
  </si>
  <si>
    <t>Proměnné:</t>
  </si>
  <si>
    <t/>
  </si>
  <si>
    <t>VAR</t>
  </si>
  <si>
    <t>Poznámky uchazeče k zadání</t>
  </si>
  <si>
    <t>POPUZIV</t>
  </si>
  <si>
    <t>Čištění povrchu tlakovou vodou nad 200 Bar, rotační tryskou.</t>
  </si>
  <si>
    <t>END</t>
  </si>
  <si>
    <t>Výměna povrchu sportoviště ul. U Vodojemu</t>
  </si>
  <si>
    <t>Popis stavby: 223-2 - Výměna povrchu sportoviště ul. U Vodojemu</t>
  </si>
  <si>
    <t>Popis objektu: 01 - Sportoviště</t>
  </si>
  <si>
    <t>Popis rozpočtu: 01 - Položkový rozpočet</t>
  </si>
  <si>
    <t>00304387</t>
  </si>
  <si>
    <t>Město Valašské Meziříčí, Náměstí 7/5, 757 01 Valašské Meziříčí</t>
  </si>
  <si>
    <t>Sportoviště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</si>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</sst>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4" fontId="7" fillId="2" borderId="39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2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4" fontId="8" fillId="2" borderId="0" xfId="0" applyNumberFormat="1" applyFont="1" applyFill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49" fontId="8" fillId="0" borderId="0" xfId="0" applyNumberFormat="1" applyFont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7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5" t="s">
        <v>4</v>
      </c>
      <c r="C1" s="226"/>
      <c r="D1" s="226"/>
      <c r="E1" s="226"/>
      <c r="F1" s="226"/>
      <c r="G1" s="226"/>
      <c r="H1" s="226"/>
      <c r="I1" s="226"/>
      <c r="J1" s="227"/>
    </row>
    <row r="2" spans="1:15" ht="36" customHeight="1" x14ac:dyDescent="0.2">
      <c r="A2" s="2"/>
      <c r="B2" s="77" t="s">
        <v>24</v>
      </c>
      <c r="C2" s="78"/>
      <c r="D2" s="79" t="s">
        <v>46</v>
      </c>
      <c r="E2" s="231" t="s">
        <v>156</v>
      </c>
      <c r="F2" s="232"/>
      <c r="G2" s="232"/>
      <c r="H2" s="232"/>
      <c r="I2" s="232"/>
      <c r="J2" s="233"/>
      <c r="O2" s="1"/>
    </row>
    <row r="3" spans="1:15" ht="27" customHeight="1" x14ac:dyDescent="0.2">
      <c r="A3" s="2"/>
      <c r="B3" s="80" t="s">
        <v>44</v>
      </c>
      <c r="C3" s="78"/>
      <c r="D3" s="81" t="s">
        <v>41</v>
      </c>
      <c r="E3" s="234" t="s">
        <v>162</v>
      </c>
      <c r="F3" s="235"/>
      <c r="G3" s="235"/>
      <c r="H3" s="235"/>
      <c r="I3" s="235"/>
      <c r="J3" s="236"/>
    </row>
    <row r="4" spans="1:15" ht="23.25" customHeight="1" x14ac:dyDescent="0.2">
      <c r="A4" s="76">
        <v>1748</v>
      </c>
      <c r="B4" s="82" t="s">
        <v>45</v>
      </c>
      <c r="C4" s="83"/>
      <c r="D4" s="84" t="s">
        <v>41</v>
      </c>
      <c r="E4" s="214" t="s">
        <v>163</v>
      </c>
      <c r="F4" s="215"/>
      <c r="G4" s="215"/>
      <c r="H4" s="215"/>
      <c r="I4" s="215"/>
      <c r="J4" s="216"/>
    </row>
    <row r="5" spans="1:15" ht="24" customHeight="1" x14ac:dyDescent="0.2">
      <c r="A5" s="2"/>
      <c r="B5" s="31" t="s">
        <v>23</v>
      </c>
      <c r="D5" s="219" t="s">
        <v>161</v>
      </c>
      <c r="E5" s="220"/>
      <c r="F5" s="220"/>
      <c r="G5" s="220"/>
      <c r="H5" s="18" t="s">
        <v>40</v>
      </c>
      <c r="I5" s="271" t="s">
        <v>160</v>
      </c>
      <c r="J5" s="8"/>
    </row>
    <row r="6" spans="1:15" ht="15.75" customHeight="1" x14ac:dyDescent="0.2">
      <c r="A6" s="2"/>
      <c r="B6" s="28"/>
      <c r="C6" s="55"/>
      <c r="D6" s="221"/>
      <c r="E6" s="222"/>
      <c r="F6" s="222"/>
      <c r="G6" s="222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3"/>
      <c r="F7" s="224"/>
      <c r="G7" s="224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8"/>
      <c r="E11" s="238"/>
      <c r="F11" s="238"/>
      <c r="G11" s="238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13"/>
      <c r="E12" s="213"/>
      <c r="F12" s="213"/>
      <c r="G12" s="213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17"/>
      <c r="F13" s="218"/>
      <c r="G13" s="218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7"/>
      <c r="F15" s="237"/>
      <c r="G15" s="239"/>
      <c r="H15" s="239"/>
      <c r="I15" s="239" t="s">
        <v>31</v>
      </c>
      <c r="J15" s="240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02"/>
      <c r="F16" s="203"/>
      <c r="G16" s="202"/>
      <c r="H16" s="203"/>
      <c r="I16" s="202">
        <f>SUMIF(F52:F53,A16,I52:I53)+SUMIF(F52:F53,"PSU",I52:I53)</f>
        <v>0</v>
      </c>
      <c r="J16" s="204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02"/>
      <c r="F17" s="203"/>
      <c r="G17" s="202"/>
      <c r="H17" s="203"/>
      <c r="I17" s="202">
        <f>SUMIF(F52:F53,A17,I52:I53)</f>
        <v>0</v>
      </c>
      <c r="J17" s="204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02"/>
      <c r="F18" s="203"/>
      <c r="G18" s="202"/>
      <c r="H18" s="203"/>
      <c r="I18" s="202">
        <f>SUMIF(F52:F53,A18,I52:I53)</f>
        <v>0</v>
      </c>
      <c r="J18" s="204"/>
    </row>
    <row r="19" spans="1:10" ht="23.25" customHeight="1" x14ac:dyDescent="0.2">
      <c r="A19" s="139" t="s">
        <v>61</v>
      </c>
      <c r="B19" s="38" t="s">
        <v>29</v>
      </c>
      <c r="C19" s="62"/>
      <c r="D19" s="63"/>
      <c r="E19" s="202"/>
      <c r="F19" s="203"/>
      <c r="G19" s="202"/>
      <c r="H19" s="203"/>
      <c r="I19" s="202">
        <f>SUMIF(F52:F53,A19,I52:I53)</f>
        <v>0</v>
      </c>
      <c r="J19" s="204"/>
    </row>
    <row r="20" spans="1:10" ht="23.25" customHeight="1" x14ac:dyDescent="0.2">
      <c r="A20" s="139" t="s">
        <v>62</v>
      </c>
      <c r="B20" s="38" t="s">
        <v>30</v>
      </c>
      <c r="C20" s="62"/>
      <c r="D20" s="63"/>
      <c r="E20" s="202"/>
      <c r="F20" s="203"/>
      <c r="G20" s="202"/>
      <c r="H20" s="203"/>
      <c r="I20" s="202">
        <f>SUMIF(F52:F53,A20,I52:I53)</f>
        <v>0</v>
      </c>
      <c r="J20" s="204"/>
    </row>
    <row r="21" spans="1:10" ht="23.25" customHeight="1" x14ac:dyDescent="0.2">
      <c r="A21" s="2"/>
      <c r="B21" s="48" t="s">
        <v>31</v>
      </c>
      <c r="C21" s="64"/>
      <c r="D21" s="65"/>
      <c r="E21" s="205"/>
      <c r="F21" s="241"/>
      <c r="G21" s="205"/>
      <c r="H21" s="241"/>
      <c r="I21" s="205">
        <f>SUM(I16:J20)</f>
        <v>0</v>
      </c>
      <c r="J21" s="206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0">
        <f>ZakladDPHSniVypocet</f>
        <v>0</v>
      </c>
      <c r="H23" s="201"/>
      <c r="I23" s="2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198">
        <f>A23</f>
        <v>0</v>
      </c>
      <c r="H24" s="199"/>
      <c r="I24" s="1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0">
        <f>ZakladDPHZaklVypocet</f>
        <v>0</v>
      </c>
      <c r="H25" s="201"/>
      <c r="I25" s="2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8">
        <f>A25</f>
        <v>0</v>
      </c>
      <c r="H26" s="229"/>
      <c r="I26" s="22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0">
        <f>CenaCelkem-(ZakladDPHSni+DPHSni+ZakladDPHZakl+DPHZakl)</f>
        <v>0</v>
      </c>
      <c r="H27" s="230"/>
      <c r="I27" s="230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07">
        <f>ZakladDPHSniVypocet+ZakladDPHZaklVypocet</f>
        <v>0</v>
      </c>
      <c r="H28" s="208"/>
      <c r="I28" s="208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07">
        <f>A27</f>
        <v>0</v>
      </c>
      <c r="H29" s="207"/>
      <c r="I29" s="207"/>
      <c r="J29" s="119" t="s">
        <v>50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9"/>
      <c r="E34" s="210"/>
      <c r="G34" s="211"/>
      <c r="H34" s="212"/>
      <c r="I34" s="212"/>
      <c r="J34" s="25"/>
    </row>
    <row r="35" spans="1:10" ht="12.75" customHeight="1" x14ac:dyDescent="0.2">
      <c r="A35" s="2"/>
      <c r="B35" s="2"/>
      <c r="D35" s="197" t="s">
        <v>2</v>
      </c>
      <c r="E35" s="1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48</v>
      </c>
      <c r="C39" s="192"/>
      <c r="D39" s="192"/>
      <c r="E39" s="192"/>
      <c r="F39" s="99">
        <f>'01 01 Pol'!AE45</f>
        <v>0</v>
      </c>
      <c r="G39" s="100">
        <f>'01 01 Pol'!AF45</f>
        <v>0</v>
      </c>
      <c r="H39" s="101">
        <f>(F39*SazbaDPH1/100)+(G39*SazbaDPH2/100)</f>
        <v>0</v>
      </c>
      <c r="I39" s="101">
        <f>F39+G39+H39</f>
        <v>0</v>
      </c>
      <c r="J39" s="102" t="e">
        <f ca="1">IF(_xlfn.SINGLE(CenaCelkemVypocet)=0,"",I39/_xlfn.SINGLE(CenaCelkemVypocet)*100)</f>
        <v>#NAME?</v>
      </c>
    </row>
    <row r="40" spans="1:10" ht="25.5" hidden="1" customHeight="1" x14ac:dyDescent="0.2">
      <c r="A40" s="88">
        <v>2</v>
      </c>
      <c r="B40" s="103" t="s">
        <v>41</v>
      </c>
      <c r="C40" s="193" t="s">
        <v>43</v>
      </c>
      <c r="D40" s="193"/>
      <c r="E40" s="193"/>
      <c r="F40" s="104">
        <f>'01 01 Pol'!AE45</f>
        <v>0</v>
      </c>
      <c r="G40" s="105">
        <f>'01 01 Pol'!AF45</f>
        <v>0</v>
      </c>
      <c r="H40" s="105">
        <f>(F40*SazbaDPH1/100)+(G40*SazbaDPH2/100)</f>
        <v>0</v>
      </c>
      <c r="I40" s="105">
        <f>F40+G40+H40</f>
        <v>0</v>
      </c>
      <c r="J40" s="106" t="e">
        <f ca="1">IF(_xlfn.SINGLE(CenaCelkemVypocet)=0,"",I40/_xlfn.SINGLE(CenaCelkemVypocet)*100)</f>
        <v>#NAME?</v>
      </c>
    </row>
    <row r="41" spans="1:10" ht="25.5" hidden="1" customHeight="1" x14ac:dyDescent="0.2">
      <c r="A41" s="88">
        <v>3</v>
      </c>
      <c r="B41" s="107" t="s">
        <v>41</v>
      </c>
      <c r="C41" s="192" t="s">
        <v>42</v>
      </c>
      <c r="D41" s="192"/>
      <c r="E41" s="192"/>
      <c r="F41" s="108">
        <f>'01 01 Pol'!AE45</f>
        <v>0</v>
      </c>
      <c r="G41" s="101">
        <f>'01 01 Pol'!AF45</f>
        <v>0</v>
      </c>
      <c r="H41" s="101">
        <f>(F41*SazbaDPH1/100)+(G41*SazbaDPH2/100)</f>
        <v>0</v>
      </c>
      <c r="I41" s="101">
        <f>F41+G41+H41</f>
        <v>0</v>
      </c>
      <c r="J41" s="102" t="e">
        <f ca="1">IF(_xlfn.SINGLE(CenaCelkemVypocet)=0,"",I41/_xlfn.SINGLE(CenaCelkemVypocet)*100)</f>
        <v>#NAME?</v>
      </c>
    </row>
    <row r="42" spans="1:10" ht="25.5" hidden="1" customHeight="1" x14ac:dyDescent="0.2">
      <c r="A42" s="88"/>
      <c r="B42" s="194" t="s">
        <v>49</v>
      </c>
      <c r="C42" s="195"/>
      <c r="D42" s="195"/>
      <c r="E42" s="196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 t="e">
        <f ca="1">SUMIF(A39:A41,"=1",J39:J41)</f>
        <v>#NAME?</v>
      </c>
    </row>
    <row r="44" spans="1:10" x14ac:dyDescent="0.2">
      <c r="A44" t="s">
        <v>51</v>
      </c>
      <c r="B44" t="s">
        <v>157</v>
      </c>
    </row>
    <row r="45" spans="1:10" x14ac:dyDescent="0.2">
      <c r="A45" t="s">
        <v>52</v>
      </c>
      <c r="B45" t="s">
        <v>158</v>
      </c>
    </row>
    <row r="46" spans="1:10" x14ac:dyDescent="0.2">
      <c r="A46" t="s">
        <v>53</v>
      </c>
      <c r="B46" t="s">
        <v>159</v>
      </c>
    </row>
    <row r="49" spans="1:10" ht="15.75" x14ac:dyDescent="0.25">
      <c r="B49" s="120" t="s">
        <v>54</v>
      </c>
    </row>
    <row r="51" spans="1:10" ht="25.5" customHeight="1" x14ac:dyDescent="0.2">
      <c r="A51" s="122"/>
      <c r="B51" s="125" t="s">
        <v>18</v>
      </c>
      <c r="C51" s="125" t="s">
        <v>6</v>
      </c>
      <c r="D51" s="126"/>
      <c r="E51" s="126"/>
      <c r="F51" s="127" t="s">
        <v>55</v>
      </c>
      <c r="G51" s="127"/>
      <c r="H51" s="127"/>
      <c r="I51" s="127" t="s">
        <v>31</v>
      </c>
      <c r="J51" s="127" t="s">
        <v>0</v>
      </c>
    </row>
    <row r="52" spans="1:10" ht="36.75" customHeight="1" x14ac:dyDescent="0.2">
      <c r="A52" s="123"/>
      <c r="B52" s="128" t="s">
        <v>56</v>
      </c>
      <c r="C52" s="190" t="s">
        <v>57</v>
      </c>
      <c r="D52" s="191"/>
      <c r="E52" s="191"/>
      <c r="F52" s="137" t="s">
        <v>26</v>
      </c>
      <c r="G52" s="129"/>
      <c r="H52" s="129"/>
      <c r="I52" s="129">
        <f>'01 01 Pol'!G8</f>
        <v>0</v>
      </c>
      <c r="J52" s="134" t="str">
        <f>IF(I54=0,"",I52/I54*100)</f>
        <v/>
      </c>
    </row>
    <row r="53" spans="1:10" ht="36.75" customHeight="1" x14ac:dyDescent="0.2">
      <c r="A53" s="123"/>
      <c r="B53" s="128" t="s">
        <v>58</v>
      </c>
      <c r="C53" s="190" t="s">
        <v>59</v>
      </c>
      <c r="D53" s="191"/>
      <c r="E53" s="191"/>
      <c r="F53" s="137" t="s">
        <v>60</v>
      </c>
      <c r="G53" s="129"/>
      <c r="H53" s="129"/>
      <c r="I53" s="129">
        <f>'01 01 Pol'!G36</f>
        <v>0</v>
      </c>
      <c r="J53" s="134" t="str">
        <f>IF(I54=0,"",I53/I54*100)</f>
        <v/>
      </c>
    </row>
    <row r="54" spans="1:10" ht="25.5" customHeight="1" x14ac:dyDescent="0.2">
      <c r="A54" s="124"/>
      <c r="B54" s="130" t="s">
        <v>1</v>
      </c>
      <c r="C54" s="131"/>
      <c r="D54" s="132"/>
      <c r="E54" s="132"/>
      <c r="F54" s="138"/>
      <c r="G54" s="133"/>
      <c r="H54" s="133"/>
      <c r="I54" s="133">
        <f>SUM(I52:I53)</f>
        <v>0</v>
      </c>
      <c r="J54" s="135">
        <f>SUM(J52:J53)</f>
        <v>0</v>
      </c>
    </row>
    <row r="55" spans="1:10" x14ac:dyDescent="0.2">
      <c r="F55" s="87"/>
      <c r="G55" s="87"/>
      <c r="H55" s="87"/>
      <c r="I55" s="87"/>
      <c r="J55" s="136"/>
    </row>
    <row r="56" spans="1:10" x14ac:dyDescent="0.2">
      <c r="F56" s="87"/>
      <c r="G56" s="87"/>
      <c r="H56" s="87"/>
      <c r="I56" s="87"/>
      <c r="J56" s="136"/>
    </row>
    <row r="57" spans="1:10" x14ac:dyDescent="0.2">
      <c r="F57" s="87"/>
      <c r="G57" s="87"/>
      <c r="H57" s="87"/>
      <c r="I57" s="87"/>
      <c r="J57" s="136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53:E53"/>
    <mergeCell ref="C39:E39"/>
    <mergeCell ref="C40:E40"/>
    <mergeCell ref="C41:E41"/>
    <mergeCell ref="B42:E42"/>
    <mergeCell ref="C52:E5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2" t="s">
        <v>7</v>
      </c>
      <c r="B1" s="242"/>
      <c r="C1" s="243"/>
      <c r="D1" s="242"/>
      <c r="E1" s="242"/>
      <c r="F1" s="242"/>
      <c r="G1" s="242"/>
    </row>
    <row r="2" spans="1:7" ht="24.95" customHeight="1" x14ac:dyDescent="0.2">
      <c r="A2" s="50" t="s">
        <v>8</v>
      </c>
      <c r="B2" s="49"/>
      <c r="C2" s="244"/>
      <c r="D2" s="244"/>
      <c r="E2" s="244"/>
      <c r="F2" s="244"/>
      <c r="G2" s="245"/>
    </row>
    <row r="3" spans="1:7" ht="24.95" customHeight="1" x14ac:dyDescent="0.2">
      <c r="A3" s="50" t="s">
        <v>9</v>
      </c>
      <c r="B3" s="49"/>
      <c r="C3" s="244"/>
      <c r="D3" s="244"/>
      <c r="E3" s="244"/>
      <c r="F3" s="244"/>
      <c r="G3" s="245"/>
    </row>
    <row r="4" spans="1:7" ht="24.95" customHeight="1" x14ac:dyDescent="0.2">
      <c r="A4" s="50" t="s">
        <v>10</v>
      </c>
      <c r="B4" s="49"/>
      <c r="C4" s="244"/>
      <c r="D4" s="244"/>
      <c r="E4" s="244"/>
      <c r="F4" s="244"/>
      <c r="G4" s="245"/>
    </row>
    <row r="5" spans="1:7" x14ac:dyDescent="0.2">
      <c r="B5" s="4"/>
      <c r="C5" s="5"/>
      <c r="D5" s="6"/>
    </row>
  </sheetData>
  <sheetProtection algorithmName="SHA-512" hashValue="OjXykL8KsslgL6Mz5uxhuEJu5eoeCCwCjVtvvixuiM0giOVsiE4dloLAFQkD9UiPG3poR/B/mtdfAOJEj/RCcA==" saltValue="98HB4Mlc1wDZYf98MAUgg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4" sqref="C4:G4"/>
    </sheetView>
  </sheetViews>
  <sheetFormatPr defaultRowHeight="12.75" outlineLevelRow="3" x14ac:dyDescent="0.2"/>
  <cols>
    <col min="1" max="1" width="3.42578125" customWidth="1"/>
    <col min="2" max="2" width="12.42578125" style="121" customWidth="1"/>
    <col min="3" max="3" width="38.140625" style="121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3" width="0" hidden="1" customWidth="1"/>
    <col min="1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  <col min="53" max="53" width="73.5703125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63</v>
      </c>
    </row>
    <row r="2" spans="1:60" ht="24.95" customHeight="1" x14ac:dyDescent="0.2">
      <c r="A2" s="50" t="s">
        <v>8</v>
      </c>
      <c r="B2" s="49" t="s">
        <v>46</v>
      </c>
      <c r="C2" s="265" t="s">
        <v>47</v>
      </c>
      <c r="D2" s="266"/>
      <c r="E2" s="266"/>
      <c r="F2" s="266"/>
      <c r="G2" s="267"/>
      <c r="AG2" t="s">
        <v>64</v>
      </c>
    </row>
    <row r="3" spans="1:60" ht="24.95" customHeight="1" x14ac:dyDescent="0.2">
      <c r="A3" s="50" t="s">
        <v>9</v>
      </c>
      <c r="B3" s="49" t="s">
        <v>41</v>
      </c>
      <c r="C3" s="265" t="s">
        <v>43</v>
      </c>
      <c r="D3" s="266"/>
      <c r="E3" s="266"/>
      <c r="F3" s="266"/>
      <c r="G3" s="267"/>
      <c r="AC3" s="121" t="s">
        <v>64</v>
      </c>
      <c r="AG3" t="s">
        <v>65</v>
      </c>
    </row>
    <row r="4" spans="1:60" ht="24.95" customHeight="1" x14ac:dyDescent="0.2">
      <c r="A4" s="140" t="s">
        <v>10</v>
      </c>
      <c r="B4" s="141" t="s">
        <v>41</v>
      </c>
      <c r="C4" s="268" t="s">
        <v>42</v>
      </c>
      <c r="D4" s="269"/>
      <c r="E4" s="269"/>
      <c r="F4" s="269"/>
      <c r="G4" s="270"/>
      <c r="AG4" t="s">
        <v>66</v>
      </c>
    </row>
    <row r="5" spans="1:60" x14ac:dyDescent="0.2">
      <c r="D5" s="10"/>
    </row>
    <row r="6" spans="1:60" ht="38.25" x14ac:dyDescent="0.2">
      <c r="A6" s="143" t="s">
        <v>67</v>
      </c>
      <c r="B6" s="145" t="s">
        <v>68</v>
      </c>
      <c r="C6" s="145" t="s">
        <v>69</v>
      </c>
      <c r="D6" s="144" t="s">
        <v>70</v>
      </c>
      <c r="E6" s="143" t="s">
        <v>71</v>
      </c>
      <c r="F6" s="142" t="s">
        <v>72</v>
      </c>
      <c r="G6" s="143" t="s">
        <v>31</v>
      </c>
      <c r="H6" s="146" t="s">
        <v>32</v>
      </c>
      <c r="I6" s="146" t="s">
        <v>73</v>
      </c>
      <c r="J6" s="146" t="s">
        <v>33</v>
      </c>
      <c r="K6" s="146" t="s">
        <v>74</v>
      </c>
      <c r="L6" s="146" t="s">
        <v>75</v>
      </c>
      <c r="M6" s="146" t="s">
        <v>76</v>
      </c>
      <c r="N6" s="146" t="s">
        <v>77</v>
      </c>
      <c r="O6" s="146" t="s">
        <v>78</v>
      </c>
      <c r="P6" s="146" t="s">
        <v>79</v>
      </c>
      <c r="Q6" s="146" t="s">
        <v>80</v>
      </c>
      <c r="R6" s="146" t="s">
        <v>81</v>
      </c>
      <c r="S6" s="146" t="s">
        <v>82</v>
      </c>
      <c r="T6" s="146" t="s">
        <v>83</v>
      </c>
      <c r="U6" s="146" t="s">
        <v>84</v>
      </c>
      <c r="V6" s="146" t="s">
        <v>85</v>
      </c>
      <c r="W6" s="146" t="s">
        <v>86</v>
      </c>
      <c r="X6" s="146" t="s">
        <v>87</v>
      </c>
      <c r="Y6" s="146" t="s">
        <v>88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1" t="s">
        <v>89</v>
      </c>
      <c r="B8" s="162" t="s">
        <v>56</v>
      </c>
      <c r="C8" s="183" t="s">
        <v>57</v>
      </c>
      <c r="D8" s="163"/>
      <c r="E8" s="164"/>
      <c r="F8" s="165"/>
      <c r="G8" s="165">
        <f>SUMIF(AG9:AG35,"&lt;&gt;NOR",G9:G35)</f>
        <v>0</v>
      </c>
      <c r="H8" s="165"/>
      <c r="I8" s="165">
        <f>SUM(I9:I35)</f>
        <v>7148.89</v>
      </c>
      <c r="J8" s="165"/>
      <c r="K8" s="165">
        <f>SUM(K9:K35)</f>
        <v>404256.21</v>
      </c>
      <c r="L8" s="165"/>
      <c r="M8" s="165">
        <f>SUM(M9:M35)</f>
        <v>0</v>
      </c>
      <c r="N8" s="164"/>
      <c r="O8" s="164">
        <f>SUM(O9:O35)</f>
        <v>28.45</v>
      </c>
      <c r="P8" s="164"/>
      <c r="Q8" s="164">
        <f>SUM(Q9:Q35)</f>
        <v>10.33</v>
      </c>
      <c r="R8" s="165"/>
      <c r="S8" s="165"/>
      <c r="T8" s="166"/>
      <c r="U8" s="160"/>
      <c r="V8" s="160">
        <f>SUM(V9:V35)</f>
        <v>27.59</v>
      </c>
      <c r="W8" s="160"/>
      <c r="X8" s="160"/>
      <c r="Y8" s="160"/>
      <c r="AG8" t="s">
        <v>90</v>
      </c>
    </row>
    <row r="9" spans="1:60" outlineLevel="1" x14ac:dyDescent="0.2">
      <c r="A9" s="168">
        <v>1</v>
      </c>
      <c r="B9" s="169" t="s">
        <v>91</v>
      </c>
      <c r="C9" s="184" t="s">
        <v>92</v>
      </c>
      <c r="D9" s="170" t="s">
        <v>93</v>
      </c>
      <c r="E9" s="171">
        <v>511</v>
      </c>
      <c r="F9" s="172"/>
      <c r="G9" s="173">
        <f>ROUND(E9*F9,2)</f>
        <v>0</v>
      </c>
      <c r="H9" s="172">
        <v>13.99</v>
      </c>
      <c r="I9" s="173">
        <f>ROUND(E9*H9,2)</f>
        <v>7148.89</v>
      </c>
      <c r="J9" s="172">
        <v>25.11</v>
      </c>
      <c r="K9" s="173">
        <f>ROUND(E9*J9,2)</f>
        <v>12831.21</v>
      </c>
      <c r="L9" s="173">
        <v>21</v>
      </c>
      <c r="M9" s="173">
        <f>G9*(1+L9/100)</f>
        <v>0</v>
      </c>
      <c r="N9" s="171">
        <v>3.891E-2</v>
      </c>
      <c r="O9" s="171">
        <f>ROUND(E9*N9,2)</f>
        <v>19.88</v>
      </c>
      <c r="P9" s="171">
        <v>0</v>
      </c>
      <c r="Q9" s="171">
        <f>ROUND(E9*P9,2)</f>
        <v>0</v>
      </c>
      <c r="R9" s="173"/>
      <c r="S9" s="173" t="s">
        <v>94</v>
      </c>
      <c r="T9" s="174" t="s">
        <v>94</v>
      </c>
      <c r="U9" s="157">
        <v>5.3999999999999999E-2</v>
      </c>
      <c r="V9" s="157">
        <f>ROUND(E9*U9,2)</f>
        <v>27.59</v>
      </c>
      <c r="W9" s="157"/>
      <c r="X9" s="157" t="s">
        <v>95</v>
      </c>
      <c r="Y9" s="157" t="s">
        <v>96</v>
      </c>
      <c r="Z9" s="147"/>
      <c r="AA9" s="147"/>
      <c r="AB9" s="147"/>
      <c r="AC9" s="147"/>
      <c r="AD9" s="147"/>
      <c r="AE9" s="147"/>
      <c r="AF9" s="147"/>
      <c r="AG9" s="147" t="s">
        <v>97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8" t="s">
        <v>98</v>
      </c>
      <c r="D10" s="259"/>
      <c r="E10" s="259"/>
      <c r="F10" s="259"/>
      <c r="G10" s="259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99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85" t="s">
        <v>100</v>
      </c>
      <c r="D11" s="158"/>
      <c r="E11" s="159">
        <v>511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101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68">
        <v>2</v>
      </c>
      <c r="B12" s="169" t="s">
        <v>102</v>
      </c>
      <c r="C12" s="184" t="s">
        <v>103</v>
      </c>
      <c r="D12" s="170" t="s">
        <v>104</v>
      </c>
      <c r="E12" s="171">
        <v>8.4</v>
      </c>
      <c r="F12" s="172"/>
      <c r="G12" s="173">
        <f>ROUND(E12*F12,2)</f>
        <v>0</v>
      </c>
      <c r="H12" s="172">
        <v>0</v>
      </c>
      <c r="I12" s="173">
        <f>ROUND(E12*H12,2)</f>
        <v>0</v>
      </c>
      <c r="J12" s="172">
        <v>250</v>
      </c>
      <c r="K12" s="173">
        <f>ROUND(E12*J12,2)</f>
        <v>2100</v>
      </c>
      <c r="L12" s="173">
        <v>21</v>
      </c>
      <c r="M12" s="173">
        <f>G12*(1+L12/100)</f>
        <v>0</v>
      </c>
      <c r="N12" s="171">
        <v>0</v>
      </c>
      <c r="O12" s="171">
        <f>ROUND(E12*N12,2)</f>
        <v>0</v>
      </c>
      <c r="P12" s="171">
        <v>1.2500000000000001E-2</v>
      </c>
      <c r="Q12" s="171">
        <f>ROUND(E12*P12,2)</f>
        <v>0.11</v>
      </c>
      <c r="R12" s="173"/>
      <c r="S12" s="173" t="s">
        <v>105</v>
      </c>
      <c r="T12" s="174" t="s">
        <v>106</v>
      </c>
      <c r="U12" s="157">
        <v>0</v>
      </c>
      <c r="V12" s="157">
        <f>ROUND(E12*U12,2)</f>
        <v>0</v>
      </c>
      <c r="W12" s="157"/>
      <c r="X12" s="157" t="s">
        <v>95</v>
      </c>
      <c r="Y12" s="157" t="s">
        <v>96</v>
      </c>
      <c r="Z12" s="147"/>
      <c r="AA12" s="147"/>
      <c r="AB12" s="147"/>
      <c r="AC12" s="147"/>
      <c r="AD12" s="147"/>
      <c r="AE12" s="147"/>
      <c r="AF12" s="147"/>
      <c r="AG12" s="147" t="s">
        <v>97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258" t="s">
        <v>107</v>
      </c>
      <c r="D13" s="259"/>
      <c r="E13" s="259"/>
      <c r="F13" s="259"/>
      <c r="G13" s="259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99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85" t="s">
        <v>108</v>
      </c>
      <c r="D14" s="158"/>
      <c r="E14" s="159">
        <v>8.4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101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33.75" outlineLevel="1" x14ac:dyDescent="0.2">
      <c r="A15" s="168">
        <v>3</v>
      </c>
      <c r="B15" s="169" t="s">
        <v>109</v>
      </c>
      <c r="C15" s="184" t="s">
        <v>110</v>
      </c>
      <c r="D15" s="170" t="s">
        <v>93</v>
      </c>
      <c r="E15" s="171">
        <v>511</v>
      </c>
      <c r="F15" s="172"/>
      <c r="G15" s="173">
        <f>ROUND(E15*F15,2)</f>
        <v>0</v>
      </c>
      <c r="H15" s="172">
        <v>0</v>
      </c>
      <c r="I15" s="173">
        <f>ROUND(E15*H15,2)</f>
        <v>0</v>
      </c>
      <c r="J15" s="172">
        <v>575</v>
      </c>
      <c r="K15" s="173">
        <f>ROUND(E15*J15,2)</f>
        <v>293825</v>
      </c>
      <c r="L15" s="173">
        <v>21</v>
      </c>
      <c r="M15" s="173">
        <f>G15*(1+L15/100)</f>
        <v>0</v>
      </c>
      <c r="N15" s="171">
        <v>1.6E-2</v>
      </c>
      <c r="O15" s="171">
        <f>ROUND(E15*N15,2)</f>
        <v>8.18</v>
      </c>
      <c r="P15" s="171">
        <v>0</v>
      </c>
      <c r="Q15" s="171">
        <f>ROUND(E15*P15,2)</f>
        <v>0</v>
      </c>
      <c r="R15" s="173"/>
      <c r="S15" s="173" t="s">
        <v>105</v>
      </c>
      <c r="T15" s="174" t="s">
        <v>106</v>
      </c>
      <c r="U15" s="157">
        <v>0</v>
      </c>
      <c r="V15" s="157">
        <f>ROUND(E15*U15,2)</f>
        <v>0</v>
      </c>
      <c r="W15" s="157"/>
      <c r="X15" s="157" t="s">
        <v>95</v>
      </c>
      <c r="Y15" s="157" t="s">
        <v>96</v>
      </c>
      <c r="Z15" s="147"/>
      <c r="AA15" s="147"/>
      <c r="AB15" s="147"/>
      <c r="AC15" s="147"/>
      <c r="AD15" s="147"/>
      <c r="AE15" s="147"/>
      <c r="AF15" s="147"/>
      <c r="AG15" s="147" t="s">
        <v>97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5" t="s">
        <v>100</v>
      </c>
      <c r="D16" s="158"/>
      <c r="E16" s="159">
        <v>511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101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5">
        <v>4</v>
      </c>
      <c r="B17" s="176" t="s">
        <v>111</v>
      </c>
      <c r="C17" s="186" t="s">
        <v>112</v>
      </c>
      <c r="D17" s="177" t="s">
        <v>113</v>
      </c>
      <c r="E17" s="178">
        <v>154</v>
      </c>
      <c r="F17" s="179"/>
      <c r="G17" s="180">
        <f>ROUND(E17*F17,2)</f>
        <v>0</v>
      </c>
      <c r="H17" s="179">
        <v>0</v>
      </c>
      <c r="I17" s="180">
        <f>ROUND(E17*H17,2)</f>
        <v>0</v>
      </c>
      <c r="J17" s="179">
        <v>125</v>
      </c>
      <c r="K17" s="180">
        <f>ROUND(E17*J17,2)</f>
        <v>19250</v>
      </c>
      <c r="L17" s="180">
        <v>21</v>
      </c>
      <c r="M17" s="180">
        <f>G17*(1+L17/100)</f>
        <v>0</v>
      </c>
      <c r="N17" s="178">
        <v>0</v>
      </c>
      <c r="O17" s="178">
        <f>ROUND(E17*N17,2)</f>
        <v>0</v>
      </c>
      <c r="P17" s="178">
        <v>0</v>
      </c>
      <c r="Q17" s="178">
        <f>ROUND(E17*P17,2)</f>
        <v>0</v>
      </c>
      <c r="R17" s="180"/>
      <c r="S17" s="180" t="s">
        <v>105</v>
      </c>
      <c r="T17" s="181" t="s">
        <v>106</v>
      </c>
      <c r="U17" s="157">
        <v>0</v>
      </c>
      <c r="V17" s="157">
        <f>ROUND(E17*U17,2)</f>
        <v>0</v>
      </c>
      <c r="W17" s="157"/>
      <c r="X17" s="157" t="s">
        <v>95</v>
      </c>
      <c r="Y17" s="157" t="s">
        <v>96</v>
      </c>
      <c r="Z17" s="147"/>
      <c r="AA17" s="147"/>
      <c r="AB17" s="147"/>
      <c r="AC17" s="147"/>
      <c r="AD17" s="147"/>
      <c r="AE17" s="147"/>
      <c r="AF17" s="147"/>
      <c r="AG17" s="147" t="s">
        <v>97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68">
        <v>5</v>
      </c>
      <c r="B18" s="169" t="s">
        <v>114</v>
      </c>
      <c r="C18" s="184" t="s">
        <v>115</v>
      </c>
      <c r="D18" s="170" t="s">
        <v>93</v>
      </c>
      <c r="E18" s="171">
        <v>180</v>
      </c>
      <c r="F18" s="172"/>
      <c r="G18" s="173">
        <f>ROUND(E18*F18,2)</f>
        <v>0</v>
      </c>
      <c r="H18" s="172">
        <v>0</v>
      </c>
      <c r="I18" s="173">
        <f>ROUND(E18*H18,2)</f>
        <v>0</v>
      </c>
      <c r="J18" s="172">
        <v>120</v>
      </c>
      <c r="K18" s="173">
        <f>ROUND(E18*J18,2)</f>
        <v>21600</v>
      </c>
      <c r="L18" s="173">
        <v>21</v>
      </c>
      <c r="M18" s="173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3"/>
      <c r="S18" s="173" t="s">
        <v>105</v>
      </c>
      <c r="T18" s="174" t="s">
        <v>106</v>
      </c>
      <c r="U18" s="157">
        <v>0</v>
      </c>
      <c r="V18" s="157">
        <f>ROUND(E18*U18,2)</f>
        <v>0</v>
      </c>
      <c r="W18" s="157"/>
      <c r="X18" s="157" t="s">
        <v>95</v>
      </c>
      <c r="Y18" s="157" t="s">
        <v>96</v>
      </c>
      <c r="Z18" s="147"/>
      <c r="AA18" s="147"/>
      <c r="AB18" s="147"/>
      <c r="AC18" s="147"/>
      <c r="AD18" s="147"/>
      <c r="AE18" s="147"/>
      <c r="AF18" s="147"/>
      <c r="AG18" s="147" t="s">
        <v>97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258" t="s">
        <v>116</v>
      </c>
      <c r="D19" s="259"/>
      <c r="E19" s="259"/>
      <c r="F19" s="259"/>
      <c r="G19" s="259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99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85" t="s">
        <v>117</v>
      </c>
      <c r="D20" s="158"/>
      <c r="E20" s="159">
        <v>180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101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68">
        <v>6</v>
      </c>
      <c r="B21" s="169" t="s">
        <v>118</v>
      </c>
      <c r="C21" s="184" t="s">
        <v>119</v>
      </c>
      <c r="D21" s="170" t="s">
        <v>93</v>
      </c>
      <c r="E21" s="171">
        <v>8.4</v>
      </c>
      <c r="F21" s="172"/>
      <c r="G21" s="173">
        <f>ROUND(E21*F21,2)</f>
        <v>0</v>
      </c>
      <c r="H21" s="172">
        <v>0</v>
      </c>
      <c r="I21" s="173">
        <f>ROUND(E21*H21,2)</f>
        <v>0</v>
      </c>
      <c r="J21" s="172">
        <v>1500</v>
      </c>
      <c r="K21" s="173">
        <f>ROUND(E21*J21,2)</f>
        <v>12600</v>
      </c>
      <c r="L21" s="173">
        <v>21</v>
      </c>
      <c r="M21" s="173">
        <f>G21*(1+L21/100)</f>
        <v>0</v>
      </c>
      <c r="N21" s="171">
        <v>1.158E-2</v>
      </c>
      <c r="O21" s="171">
        <f>ROUND(E21*N21,2)</f>
        <v>0.1</v>
      </c>
      <c r="P21" s="171">
        <v>0</v>
      </c>
      <c r="Q21" s="171">
        <f>ROUND(E21*P21,2)</f>
        <v>0</v>
      </c>
      <c r="R21" s="173"/>
      <c r="S21" s="173" t="s">
        <v>105</v>
      </c>
      <c r="T21" s="174" t="s">
        <v>106</v>
      </c>
      <c r="U21" s="157">
        <v>0</v>
      </c>
      <c r="V21" s="157">
        <f>ROUND(E21*U21,2)</f>
        <v>0</v>
      </c>
      <c r="W21" s="157"/>
      <c r="X21" s="157" t="s">
        <v>95</v>
      </c>
      <c r="Y21" s="157" t="s">
        <v>96</v>
      </c>
      <c r="Z21" s="147"/>
      <c r="AA21" s="147"/>
      <c r="AB21" s="147"/>
      <c r="AC21" s="147"/>
      <c r="AD21" s="147"/>
      <c r="AE21" s="147"/>
      <c r="AF21" s="147"/>
      <c r="AG21" s="147" t="s">
        <v>97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33.75" outlineLevel="2" x14ac:dyDescent="0.2">
      <c r="A22" s="154"/>
      <c r="B22" s="155"/>
      <c r="C22" s="258" t="s">
        <v>120</v>
      </c>
      <c r="D22" s="259"/>
      <c r="E22" s="259"/>
      <c r="F22" s="259"/>
      <c r="G22" s="259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99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82" t="str">
        <f>C22</f>
        <v>Povrch pro víceúčelová hřiště vodopropustný, jednovrstvý z celoprobarvených EPDM granulí pojených pur pojivem. V tl.10mm obvykle pokládaný na litou roznášecí a drenážní kamenivopryžovou vrstvu.</v>
      </c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260" t="s">
        <v>121</v>
      </c>
      <c r="D23" s="261"/>
      <c r="E23" s="261"/>
      <c r="F23" s="261"/>
      <c r="G23" s="261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99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85" t="s">
        <v>108</v>
      </c>
      <c r="D24" s="158"/>
      <c r="E24" s="159">
        <v>8.4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101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68">
        <v>7</v>
      </c>
      <c r="B25" s="169" t="s">
        <v>122</v>
      </c>
      <c r="C25" s="184" t="s">
        <v>123</v>
      </c>
      <c r="D25" s="170" t="s">
        <v>93</v>
      </c>
      <c r="E25" s="171">
        <v>8.4</v>
      </c>
      <c r="F25" s="172"/>
      <c r="G25" s="173">
        <f>ROUND(E25*F25,2)</f>
        <v>0</v>
      </c>
      <c r="H25" s="172">
        <v>0</v>
      </c>
      <c r="I25" s="173">
        <f>ROUND(E25*H25,2)</f>
        <v>0</v>
      </c>
      <c r="J25" s="172">
        <v>750</v>
      </c>
      <c r="K25" s="173">
        <f>ROUND(E25*J25,2)</f>
        <v>6300</v>
      </c>
      <c r="L25" s="173">
        <v>21</v>
      </c>
      <c r="M25" s="173">
        <f>G25*(1+L25/100)</f>
        <v>0</v>
      </c>
      <c r="N25" s="171">
        <v>3.5000000000000003E-2</v>
      </c>
      <c r="O25" s="171">
        <f>ROUND(E25*N25,2)</f>
        <v>0.28999999999999998</v>
      </c>
      <c r="P25" s="171">
        <v>0</v>
      </c>
      <c r="Q25" s="171">
        <f>ROUND(E25*P25,2)</f>
        <v>0</v>
      </c>
      <c r="R25" s="173"/>
      <c r="S25" s="173" t="s">
        <v>105</v>
      </c>
      <c r="T25" s="174" t="s">
        <v>106</v>
      </c>
      <c r="U25" s="157">
        <v>0</v>
      </c>
      <c r="V25" s="157">
        <f>ROUND(E25*U25,2)</f>
        <v>0</v>
      </c>
      <c r="W25" s="157"/>
      <c r="X25" s="157" t="s">
        <v>95</v>
      </c>
      <c r="Y25" s="157" t="s">
        <v>96</v>
      </c>
      <c r="Z25" s="147"/>
      <c r="AA25" s="147"/>
      <c r="AB25" s="147"/>
      <c r="AC25" s="147"/>
      <c r="AD25" s="147"/>
      <c r="AE25" s="147"/>
      <c r="AF25" s="147"/>
      <c r="AG25" s="147" t="s">
        <v>97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258" t="s">
        <v>121</v>
      </c>
      <c r="D26" s="259"/>
      <c r="E26" s="259"/>
      <c r="F26" s="259"/>
      <c r="G26" s="259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99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85" t="s">
        <v>108</v>
      </c>
      <c r="D27" s="158"/>
      <c r="E27" s="159">
        <v>8.4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101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68">
        <v>8</v>
      </c>
      <c r="B28" s="169" t="s">
        <v>124</v>
      </c>
      <c r="C28" s="184" t="s">
        <v>125</v>
      </c>
      <c r="D28" s="170" t="s">
        <v>93</v>
      </c>
      <c r="E28" s="171">
        <v>180</v>
      </c>
      <c r="F28" s="172"/>
      <c r="G28" s="173">
        <f>ROUND(E28*F28,2)</f>
        <v>0</v>
      </c>
      <c r="H28" s="172">
        <v>0</v>
      </c>
      <c r="I28" s="173">
        <f>ROUND(E28*H28,2)</f>
        <v>0</v>
      </c>
      <c r="J28" s="172">
        <v>40</v>
      </c>
      <c r="K28" s="173">
        <f>ROUND(E28*J28,2)</f>
        <v>7200</v>
      </c>
      <c r="L28" s="173">
        <v>21</v>
      </c>
      <c r="M28" s="173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3"/>
      <c r="S28" s="173" t="s">
        <v>105</v>
      </c>
      <c r="T28" s="174" t="s">
        <v>106</v>
      </c>
      <c r="U28" s="157">
        <v>0</v>
      </c>
      <c r="V28" s="157">
        <f>ROUND(E28*U28,2)</f>
        <v>0</v>
      </c>
      <c r="W28" s="157"/>
      <c r="X28" s="157" t="s">
        <v>95</v>
      </c>
      <c r="Y28" s="157" t="s">
        <v>96</v>
      </c>
      <c r="Z28" s="147"/>
      <c r="AA28" s="147"/>
      <c r="AB28" s="147"/>
      <c r="AC28" s="147"/>
      <c r="AD28" s="147"/>
      <c r="AE28" s="147"/>
      <c r="AF28" s="147"/>
      <c r="AG28" s="147" t="s">
        <v>97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258" t="s">
        <v>154</v>
      </c>
      <c r="D29" s="259"/>
      <c r="E29" s="259"/>
      <c r="F29" s="259"/>
      <c r="G29" s="259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99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260" t="s">
        <v>126</v>
      </c>
      <c r="D30" s="261"/>
      <c r="E30" s="261"/>
      <c r="F30" s="261"/>
      <c r="G30" s="261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99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5" t="s">
        <v>117</v>
      </c>
      <c r="D31" s="158"/>
      <c r="E31" s="159">
        <v>180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101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68">
        <v>9</v>
      </c>
      <c r="B32" s="169" t="s">
        <v>127</v>
      </c>
      <c r="C32" s="184" t="s">
        <v>128</v>
      </c>
      <c r="D32" s="170" t="s">
        <v>93</v>
      </c>
      <c r="E32" s="171">
        <v>511</v>
      </c>
      <c r="F32" s="172"/>
      <c r="G32" s="173">
        <f>ROUND(E32*F32,2)</f>
        <v>0</v>
      </c>
      <c r="H32" s="172">
        <v>0</v>
      </c>
      <c r="I32" s="173">
        <f>ROUND(E32*H32,2)</f>
        <v>0</v>
      </c>
      <c r="J32" s="172">
        <v>50</v>
      </c>
      <c r="K32" s="173">
        <f>ROUND(E32*J32,2)</f>
        <v>25550</v>
      </c>
      <c r="L32" s="173">
        <v>21</v>
      </c>
      <c r="M32" s="173">
        <f>G32*(1+L32/100)</f>
        <v>0</v>
      </c>
      <c r="N32" s="171">
        <v>0</v>
      </c>
      <c r="O32" s="171">
        <f>ROUND(E32*N32,2)</f>
        <v>0</v>
      </c>
      <c r="P32" s="171">
        <v>0.02</v>
      </c>
      <c r="Q32" s="171">
        <f>ROUND(E32*P32,2)</f>
        <v>10.220000000000001</v>
      </c>
      <c r="R32" s="173"/>
      <c r="S32" s="173" t="s">
        <v>105</v>
      </c>
      <c r="T32" s="174" t="s">
        <v>106</v>
      </c>
      <c r="U32" s="157">
        <v>0</v>
      </c>
      <c r="V32" s="157">
        <f>ROUND(E32*U32,2)</f>
        <v>0</v>
      </c>
      <c r="W32" s="157"/>
      <c r="X32" s="157" t="s">
        <v>95</v>
      </c>
      <c r="Y32" s="157" t="s">
        <v>96</v>
      </c>
      <c r="Z32" s="147"/>
      <c r="AA32" s="147"/>
      <c r="AB32" s="147"/>
      <c r="AC32" s="147"/>
      <c r="AD32" s="147"/>
      <c r="AE32" s="147"/>
      <c r="AF32" s="147"/>
      <c r="AG32" s="147" t="s">
        <v>97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85" t="s">
        <v>100</v>
      </c>
      <c r="D33" s="158"/>
      <c r="E33" s="159">
        <v>511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101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8">
        <v>10</v>
      </c>
      <c r="B34" s="169" t="s">
        <v>129</v>
      </c>
      <c r="C34" s="184" t="s">
        <v>130</v>
      </c>
      <c r="D34" s="170" t="s">
        <v>113</v>
      </c>
      <c r="E34" s="171">
        <v>50</v>
      </c>
      <c r="F34" s="172"/>
      <c r="G34" s="173">
        <f>ROUND(E34*F34,2)</f>
        <v>0</v>
      </c>
      <c r="H34" s="172">
        <v>0</v>
      </c>
      <c r="I34" s="173">
        <f>ROUND(E34*H34,2)</f>
        <v>0</v>
      </c>
      <c r="J34" s="172">
        <v>60</v>
      </c>
      <c r="K34" s="173">
        <f>ROUND(E34*J34,2)</f>
        <v>3000</v>
      </c>
      <c r="L34" s="173">
        <v>21</v>
      </c>
      <c r="M34" s="173">
        <f>G34*(1+L34/100)</f>
        <v>0</v>
      </c>
      <c r="N34" s="171">
        <v>0</v>
      </c>
      <c r="O34" s="171">
        <f>ROUND(E34*N34,2)</f>
        <v>0</v>
      </c>
      <c r="P34" s="171">
        <v>0</v>
      </c>
      <c r="Q34" s="171">
        <f>ROUND(E34*P34,2)</f>
        <v>0</v>
      </c>
      <c r="R34" s="173"/>
      <c r="S34" s="173" t="s">
        <v>105</v>
      </c>
      <c r="T34" s="174" t="s">
        <v>106</v>
      </c>
      <c r="U34" s="157">
        <v>0</v>
      </c>
      <c r="V34" s="157">
        <f>ROUND(E34*U34,2)</f>
        <v>0</v>
      </c>
      <c r="W34" s="157"/>
      <c r="X34" s="157" t="s">
        <v>95</v>
      </c>
      <c r="Y34" s="157" t="s">
        <v>96</v>
      </c>
      <c r="Z34" s="147"/>
      <c r="AA34" s="147"/>
      <c r="AB34" s="147"/>
      <c r="AC34" s="147"/>
      <c r="AD34" s="147"/>
      <c r="AE34" s="147"/>
      <c r="AF34" s="147"/>
      <c r="AG34" s="147" t="s">
        <v>97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258" t="s">
        <v>131</v>
      </c>
      <c r="D35" s="259"/>
      <c r="E35" s="259"/>
      <c r="F35" s="259"/>
      <c r="G35" s="259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99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x14ac:dyDescent="0.2">
      <c r="A36" s="161" t="s">
        <v>89</v>
      </c>
      <c r="B36" s="162" t="s">
        <v>58</v>
      </c>
      <c r="C36" s="183" t="s">
        <v>59</v>
      </c>
      <c r="D36" s="163"/>
      <c r="E36" s="164"/>
      <c r="F36" s="165"/>
      <c r="G36" s="165">
        <f>SUMIF(AG37:AG43,"&lt;&gt;NOR",G37:G43)</f>
        <v>0</v>
      </c>
      <c r="H36" s="165"/>
      <c r="I36" s="165">
        <f>SUM(I37:I43)</f>
        <v>0</v>
      </c>
      <c r="J36" s="165"/>
      <c r="K36" s="165">
        <f>SUM(K37:K43)</f>
        <v>48929.149999999994</v>
      </c>
      <c r="L36" s="165"/>
      <c r="M36" s="165">
        <f>SUM(M37:M43)</f>
        <v>0</v>
      </c>
      <c r="N36" s="164"/>
      <c r="O36" s="164">
        <f>SUM(O37:O43)</f>
        <v>0</v>
      </c>
      <c r="P36" s="164"/>
      <c r="Q36" s="164">
        <f>SUM(Q37:Q43)</f>
        <v>0</v>
      </c>
      <c r="R36" s="165"/>
      <c r="S36" s="165"/>
      <c r="T36" s="166"/>
      <c r="U36" s="160"/>
      <c r="V36" s="160">
        <f>SUM(V37:V43)</f>
        <v>13.84</v>
      </c>
      <c r="W36" s="160"/>
      <c r="X36" s="160"/>
      <c r="Y36" s="160"/>
      <c r="AG36" t="s">
        <v>90</v>
      </c>
    </row>
    <row r="37" spans="1:60" outlineLevel="1" x14ac:dyDescent="0.2">
      <c r="A37" s="175">
        <v>11</v>
      </c>
      <c r="B37" s="176" t="s">
        <v>132</v>
      </c>
      <c r="C37" s="186" t="s">
        <v>133</v>
      </c>
      <c r="D37" s="177" t="s">
        <v>134</v>
      </c>
      <c r="E37" s="178">
        <v>10.324999999999999</v>
      </c>
      <c r="F37" s="179"/>
      <c r="G37" s="180">
        <f>ROUND(E37*F37,2)</f>
        <v>0</v>
      </c>
      <c r="H37" s="179">
        <v>0</v>
      </c>
      <c r="I37" s="180">
        <f>ROUND(E37*H37,2)</f>
        <v>0</v>
      </c>
      <c r="J37" s="179">
        <v>332</v>
      </c>
      <c r="K37" s="180">
        <f>ROUND(E37*J37,2)</f>
        <v>3427.9</v>
      </c>
      <c r="L37" s="180">
        <v>21</v>
      </c>
      <c r="M37" s="180">
        <f>G37*(1+L37/100)</f>
        <v>0</v>
      </c>
      <c r="N37" s="178">
        <v>0</v>
      </c>
      <c r="O37" s="178">
        <f>ROUND(E37*N37,2)</f>
        <v>0</v>
      </c>
      <c r="P37" s="178">
        <v>0</v>
      </c>
      <c r="Q37" s="178">
        <f>ROUND(E37*P37,2)</f>
        <v>0</v>
      </c>
      <c r="R37" s="180"/>
      <c r="S37" s="180" t="s">
        <v>94</v>
      </c>
      <c r="T37" s="181" t="s">
        <v>94</v>
      </c>
      <c r="U37" s="157">
        <v>0.746</v>
      </c>
      <c r="V37" s="157">
        <f>ROUND(E37*U37,2)</f>
        <v>7.7</v>
      </c>
      <c r="W37" s="157"/>
      <c r="X37" s="157" t="s">
        <v>135</v>
      </c>
      <c r="Y37" s="157" t="s">
        <v>96</v>
      </c>
      <c r="Z37" s="147"/>
      <c r="AA37" s="147"/>
      <c r="AB37" s="147"/>
      <c r="AC37" s="147"/>
      <c r="AD37" s="147"/>
      <c r="AE37" s="147"/>
      <c r="AF37" s="147"/>
      <c r="AG37" s="147" t="s">
        <v>136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68">
        <v>12</v>
      </c>
      <c r="B38" s="169" t="s">
        <v>137</v>
      </c>
      <c r="C38" s="184" t="s">
        <v>138</v>
      </c>
      <c r="D38" s="170" t="s">
        <v>134</v>
      </c>
      <c r="E38" s="171">
        <v>10.324999999999999</v>
      </c>
      <c r="F38" s="172"/>
      <c r="G38" s="173">
        <f>ROUND(E38*F38,2)</f>
        <v>0</v>
      </c>
      <c r="H38" s="172">
        <v>0</v>
      </c>
      <c r="I38" s="173">
        <f>ROUND(E38*H38,2)</f>
        <v>0</v>
      </c>
      <c r="J38" s="172">
        <v>270</v>
      </c>
      <c r="K38" s="173">
        <f>ROUND(E38*J38,2)</f>
        <v>2787.75</v>
      </c>
      <c r="L38" s="173">
        <v>21</v>
      </c>
      <c r="M38" s="173">
        <f>G38*(1+L38/100)</f>
        <v>0</v>
      </c>
      <c r="N38" s="171">
        <v>0</v>
      </c>
      <c r="O38" s="171">
        <f>ROUND(E38*N38,2)</f>
        <v>0</v>
      </c>
      <c r="P38" s="171">
        <v>0</v>
      </c>
      <c r="Q38" s="171">
        <f>ROUND(E38*P38,2)</f>
        <v>0</v>
      </c>
      <c r="R38" s="173"/>
      <c r="S38" s="173" t="s">
        <v>94</v>
      </c>
      <c r="T38" s="174" t="s">
        <v>94</v>
      </c>
      <c r="U38" s="157">
        <v>0.49</v>
      </c>
      <c r="V38" s="157">
        <f>ROUND(E38*U38,2)</f>
        <v>5.0599999999999996</v>
      </c>
      <c r="W38" s="157"/>
      <c r="X38" s="157" t="s">
        <v>135</v>
      </c>
      <c r="Y38" s="157" t="s">
        <v>96</v>
      </c>
      <c r="Z38" s="147"/>
      <c r="AA38" s="147"/>
      <c r="AB38" s="147"/>
      <c r="AC38" s="147"/>
      <c r="AD38" s="147"/>
      <c r="AE38" s="147"/>
      <c r="AF38" s="147"/>
      <c r="AG38" s="147" t="s">
        <v>136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258" t="s">
        <v>139</v>
      </c>
      <c r="D39" s="259"/>
      <c r="E39" s="259"/>
      <c r="F39" s="259"/>
      <c r="G39" s="259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99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5">
        <v>13</v>
      </c>
      <c r="B40" s="176" t="s">
        <v>140</v>
      </c>
      <c r="C40" s="186" t="s">
        <v>141</v>
      </c>
      <c r="D40" s="177" t="s">
        <v>134</v>
      </c>
      <c r="E40" s="178">
        <v>258.125</v>
      </c>
      <c r="F40" s="179"/>
      <c r="G40" s="180">
        <f>ROUND(E40*F40,2)</f>
        <v>0</v>
      </c>
      <c r="H40" s="179">
        <v>0</v>
      </c>
      <c r="I40" s="180">
        <f>ROUND(E40*H40,2)</f>
        <v>0</v>
      </c>
      <c r="J40" s="179">
        <v>23.7</v>
      </c>
      <c r="K40" s="180">
        <f>ROUND(E40*J40,2)</f>
        <v>6117.56</v>
      </c>
      <c r="L40" s="180">
        <v>21</v>
      </c>
      <c r="M40" s="180">
        <f>G40*(1+L40/100)</f>
        <v>0</v>
      </c>
      <c r="N40" s="178">
        <v>0</v>
      </c>
      <c r="O40" s="178">
        <f>ROUND(E40*N40,2)</f>
        <v>0</v>
      </c>
      <c r="P40" s="178">
        <v>0</v>
      </c>
      <c r="Q40" s="178">
        <f>ROUND(E40*P40,2)</f>
        <v>0</v>
      </c>
      <c r="R40" s="180"/>
      <c r="S40" s="180" t="s">
        <v>94</v>
      </c>
      <c r="T40" s="181" t="s">
        <v>94</v>
      </c>
      <c r="U40" s="157">
        <v>0</v>
      </c>
      <c r="V40" s="157">
        <f>ROUND(E40*U40,2)</f>
        <v>0</v>
      </c>
      <c r="W40" s="157"/>
      <c r="X40" s="157" t="s">
        <v>135</v>
      </c>
      <c r="Y40" s="157" t="s">
        <v>96</v>
      </c>
      <c r="Z40" s="147"/>
      <c r="AA40" s="147"/>
      <c r="AB40" s="147"/>
      <c r="AC40" s="147"/>
      <c r="AD40" s="147"/>
      <c r="AE40" s="147"/>
      <c r="AF40" s="147"/>
      <c r="AG40" s="147" t="s">
        <v>136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5">
        <v>14</v>
      </c>
      <c r="B41" s="176" t="s">
        <v>142</v>
      </c>
      <c r="C41" s="186" t="s">
        <v>143</v>
      </c>
      <c r="D41" s="177" t="s">
        <v>134</v>
      </c>
      <c r="E41" s="178">
        <v>10.324999999999999</v>
      </c>
      <c r="F41" s="179"/>
      <c r="G41" s="180">
        <f>ROUND(E41*F41,2)</f>
        <v>0</v>
      </c>
      <c r="H41" s="179">
        <v>0</v>
      </c>
      <c r="I41" s="180">
        <f>ROUND(E41*H41,2)</f>
        <v>0</v>
      </c>
      <c r="J41" s="179">
        <v>3415</v>
      </c>
      <c r="K41" s="180">
        <f>ROUND(E41*J41,2)</f>
        <v>35259.879999999997</v>
      </c>
      <c r="L41" s="180">
        <v>21</v>
      </c>
      <c r="M41" s="180">
        <f>G41*(1+L41/100)</f>
        <v>0</v>
      </c>
      <c r="N41" s="178">
        <v>0</v>
      </c>
      <c r="O41" s="178">
        <f>ROUND(E41*N41,2)</f>
        <v>0</v>
      </c>
      <c r="P41" s="178">
        <v>0</v>
      </c>
      <c r="Q41" s="178">
        <f>ROUND(E41*P41,2)</f>
        <v>0</v>
      </c>
      <c r="R41" s="180"/>
      <c r="S41" s="180" t="s">
        <v>94</v>
      </c>
      <c r="T41" s="181" t="s">
        <v>94</v>
      </c>
      <c r="U41" s="157">
        <v>0</v>
      </c>
      <c r="V41" s="157">
        <f>ROUND(E41*U41,2)</f>
        <v>0</v>
      </c>
      <c r="W41" s="157"/>
      <c r="X41" s="157" t="s">
        <v>135</v>
      </c>
      <c r="Y41" s="157" t="s">
        <v>96</v>
      </c>
      <c r="Z41" s="147"/>
      <c r="AA41" s="147"/>
      <c r="AB41" s="147"/>
      <c r="AC41" s="147"/>
      <c r="AD41" s="147"/>
      <c r="AE41" s="147"/>
      <c r="AF41" s="147"/>
      <c r="AG41" s="147" t="s">
        <v>136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5">
        <v>15</v>
      </c>
      <c r="B42" s="176" t="s">
        <v>144</v>
      </c>
      <c r="C42" s="186" t="s">
        <v>145</v>
      </c>
      <c r="D42" s="177" t="s">
        <v>134</v>
      </c>
      <c r="E42" s="178">
        <v>10.324999999999999</v>
      </c>
      <c r="F42" s="179"/>
      <c r="G42" s="180">
        <f>ROUND(E42*F42,2)</f>
        <v>0</v>
      </c>
      <c r="H42" s="179">
        <v>0</v>
      </c>
      <c r="I42" s="180">
        <f>ROUND(E42*H42,2)</f>
        <v>0</v>
      </c>
      <c r="J42" s="179">
        <v>117</v>
      </c>
      <c r="K42" s="180">
        <f>ROUND(E42*J42,2)</f>
        <v>1208.03</v>
      </c>
      <c r="L42" s="180">
        <v>21</v>
      </c>
      <c r="M42" s="180">
        <f>G42*(1+L42/100)</f>
        <v>0</v>
      </c>
      <c r="N42" s="178">
        <v>0</v>
      </c>
      <c r="O42" s="178">
        <f>ROUND(E42*N42,2)</f>
        <v>0</v>
      </c>
      <c r="P42" s="178">
        <v>0</v>
      </c>
      <c r="Q42" s="178">
        <f>ROUND(E42*P42,2)</f>
        <v>0</v>
      </c>
      <c r="R42" s="180"/>
      <c r="S42" s="180" t="s">
        <v>94</v>
      </c>
      <c r="T42" s="181" t="s">
        <v>94</v>
      </c>
      <c r="U42" s="157">
        <v>9.9000000000000005E-2</v>
      </c>
      <c r="V42" s="157">
        <f>ROUND(E42*U42,2)</f>
        <v>1.02</v>
      </c>
      <c r="W42" s="157"/>
      <c r="X42" s="157" t="s">
        <v>135</v>
      </c>
      <c r="Y42" s="157" t="s">
        <v>96</v>
      </c>
      <c r="Z42" s="147"/>
      <c r="AA42" s="147"/>
      <c r="AB42" s="147"/>
      <c r="AC42" s="147"/>
      <c r="AD42" s="147"/>
      <c r="AE42" s="147"/>
      <c r="AF42" s="147"/>
      <c r="AG42" s="147" t="s">
        <v>136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68">
        <v>16</v>
      </c>
      <c r="B43" s="169" t="s">
        <v>146</v>
      </c>
      <c r="C43" s="184" t="s">
        <v>147</v>
      </c>
      <c r="D43" s="170" t="s">
        <v>134</v>
      </c>
      <c r="E43" s="171">
        <v>10.324999999999999</v>
      </c>
      <c r="F43" s="172"/>
      <c r="G43" s="173">
        <f>ROUND(E43*F43,2)</f>
        <v>0</v>
      </c>
      <c r="H43" s="172">
        <v>0</v>
      </c>
      <c r="I43" s="173">
        <f>ROUND(E43*H43,2)</f>
        <v>0</v>
      </c>
      <c r="J43" s="172">
        <v>12.4</v>
      </c>
      <c r="K43" s="173">
        <f>ROUND(E43*J43,2)</f>
        <v>128.03</v>
      </c>
      <c r="L43" s="173">
        <v>21</v>
      </c>
      <c r="M43" s="173">
        <f>G43*(1+L43/100)</f>
        <v>0</v>
      </c>
      <c r="N43" s="171">
        <v>0</v>
      </c>
      <c r="O43" s="171">
        <f>ROUND(E43*N43,2)</f>
        <v>0</v>
      </c>
      <c r="P43" s="171">
        <v>0</v>
      </c>
      <c r="Q43" s="171">
        <f>ROUND(E43*P43,2)</f>
        <v>0</v>
      </c>
      <c r="R43" s="173"/>
      <c r="S43" s="173" t="s">
        <v>94</v>
      </c>
      <c r="T43" s="174" t="s">
        <v>94</v>
      </c>
      <c r="U43" s="157">
        <v>6.0000000000000001E-3</v>
      </c>
      <c r="V43" s="157">
        <f>ROUND(E43*U43,2)</f>
        <v>0.06</v>
      </c>
      <c r="W43" s="157"/>
      <c r="X43" s="157" t="s">
        <v>135</v>
      </c>
      <c r="Y43" s="157" t="s">
        <v>96</v>
      </c>
      <c r="Z43" s="147"/>
      <c r="AA43" s="147"/>
      <c r="AB43" s="147"/>
      <c r="AC43" s="147"/>
      <c r="AD43" s="147"/>
      <c r="AE43" s="147"/>
      <c r="AF43" s="147"/>
      <c r="AG43" s="147" t="s">
        <v>136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">
      <c r="A44" s="3"/>
      <c r="B44" s="4"/>
      <c r="C44" s="187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v>15</v>
      </c>
      <c r="AF44">
        <v>21</v>
      </c>
      <c r="AG44" t="s">
        <v>75</v>
      </c>
    </row>
    <row r="45" spans="1:60" x14ac:dyDescent="0.2">
      <c r="A45" s="150"/>
      <c r="B45" s="151" t="s">
        <v>31</v>
      </c>
      <c r="C45" s="188"/>
      <c r="D45" s="152"/>
      <c r="E45" s="153"/>
      <c r="F45" s="153"/>
      <c r="G45" s="167">
        <f>G8+G36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E45">
        <f>SUMIF(L7:L43,AE44,G7:G43)</f>
        <v>0</v>
      </c>
      <c r="AF45">
        <f>SUMIF(L7:L43,AF44,G7:G43)</f>
        <v>0</v>
      </c>
      <c r="AG45" t="s">
        <v>148</v>
      </c>
    </row>
    <row r="46" spans="1:60" x14ac:dyDescent="0.2">
      <c r="A46" s="3"/>
      <c r="B46" s="4"/>
      <c r="C46" s="187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262" t="s">
        <v>149</v>
      </c>
      <c r="B47" s="262"/>
      <c r="C47" s="187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3"/>
      <c r="B48" s="4" t="s">
        <v>117</v>
      </c>
      <c r="C48" s="187" t="s">
        <v>150</v>
      </c>
      <c r="D48" s="6"/>
      <c r="E48" s="3">
        <v>180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G48" t="s">
        <v>151</v>
      </c>
    </row>
    <row r="49" spans="1:33" x14ac:dyDescent="0.2">
      <c r="A49" s="3"/>
      <c r="B49" s="4" t="s">
        <v>100</v>
      </c>
      <c r="C49" s="187" t="s">
        <v>150</v>
      </c>
      <c r="D49" s="6"/>
      <c r="E49" s="3">
        <v>511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G49" t="s">
        <v>151</v>
      </c>
    </row>
    <row r="50" spans="1:33" x14ac:dyDescent="0.2">
      <c r="A50" s="3"/>
      <c r="B50" s="4"/>
      <c r="C50" s="187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A51" s="3"/>
      <c r="B51" s="4"/>
      <c r="C51" s="187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3"/>
      <c r="B52" s="4"/>
      <c r="C52" s="187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262" t="s">
        <v>152</v>
      </c>
      <c r="B53" s="262"/>
      <c r="C53" s="263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A54" s="246"/>
      <c r="B54" s="247"/>
      <c r="C54" s="248"/>
      <c r="D54" s="247"/>
      <c r="E54" s="247"/>
      <c r="F54" s="247"/>
      <c r="G54" s="249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G54" t="s">
        <v>153</v>
      </c>
    </row>
    <row r="55" spans="1:33" x14ac:dyDescent="0.2">
      <c r="A55" s="250"/>
      <c r="B55" s="251"/>
      <c r="C55" s="252"/>
      <c r="D55" s="251"/>
      <c r="E55" s="251"/>
      <c r="F55" s="251"/>
      <c r="G55" s="25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">
      <c r="A56" s="250"/>
      <c r="B56" s="251"/>
      <c r="C56" s="252"/>
      <c r="D56" s="251"/>
      <c r="E56" s="251"/>
      <c r="F56" s="251"/>
      <c r="G56" s="25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 x14ac:dyDescent="0.2">
      <c r="A57" s="250"/>
      <c r="B57" s="251"/>
      <c r="C57" s="252"/>
      <c r="D57" s="251"/>
      <c r="E57" s="251"/>
      <c r="F57" s="251"/>
      <c r="G57" s="25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33" x14ac:dyDescent="0.2">
      <c r="A58" s="254"/>
      <c r="B58" s="255"/>
      <c r="C58" s="256"/>
      <c r="D58" s="255"/>
      <c r="E58" s="255"/>
      <c r="F58" s="255"/>
      <c r="G58" s="257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33" x14ac:dyDescent="0.2">
      <c r="A59" s="3"/>
      <c r="B59" s="4"/>
      <c r="C59" s="187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33" x14ac:dyDescent="0.2">
      <c r="C60" s="189"/>
      <c r="D60" s="10"/>
      <c r="AG60" t="s">
        <v>155</v>
      </c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s0IdLNCjezG0Yu8SQ+lqxhNl6yzDvZOOiKh7vm+dI0Vgz8jwNrrPUD42wglHc4a7BssxBcycZnkgpj533UshA==" saltValue="Laqqx/+jfT8gTtwJrzfpaQ==" spinCount="100000" sheet="1" formatRows="0"/>
  <mergeCells count="17">
    <mergeCell ref="A1:G1"/>
    <mergeCell ref="C2:G2"/>
    <mergeCell ref="C3:G3"/>
    <mergeCell ref="C4:G4"/>
    <mergeCell ref="A47:B47"/>
    <mergeCell ref="C39:G39"/>
    <mergeCell ref="A54:G58"/>
    <mergeCell ref="C10:G10"/>
    <mergeCell ref="C13:G13"/>
    <mergeCell ref="C19:G19"/>
    <mergeCell ref="C22:G22"/>
    <mergeCell ref="C23:G23"/>
    <mergeCell ref="C26:G26"/>
    <mergeCell ref="C29:G29"/>
    <mergeCell ref="C30:G30"/>
    <mergeCell ref="C35:G35"/>
    <mergeCell ref="A53:C5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Hynek Pavlacký</dc:creator>
  <cp:lastModifiedBy>Lysák Michal</cp:lastModifiedBy>
  <cp:lastPrinted>2019-03-19T12:27:02Z</cp:lastPrinted>
  <dcterms:created xsi:type="dcterms:W3CDTF">2009-04-08T07:15:50Z</dcterms:created>
  <dcterms:modified xsi:type="dcterms:W3CDTF">2024-03-07T09:36:31Z</dcterms:modified>
</cp:coreProperties>
</file>