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16" yWindow="65416" windowWidth="29040" windowHeight="15840" activeTab="0"/>
  </bookViews>
  <sheets>
    <sheet name="Rekapitulace stavby" sheetId="1" r:id="rId1"/>
    <sheet name="Zadrapa1117 - Kontejnerov..." sheetId="2" r:id="rId2"/>
    <sheet name="Seznam figur" sheetId="3" r:id="rId3"/>
  </sheets>
  <definedNames>
    <definedName name="_xlnm._FilterDatabase" localSheetId="1" hidden="1">'Zadrapa1117 - Kontejnerov...'!$C$121:$K$263</definedName>
    <definedName name="_xlnm.Print_Area" localSheetId="0">'Rekapitulace stavby'!$D$4:$AO$76,'Rekapitulace stavby'!$C$82:$AQ$96</definedName>
    <definedName name="_xlnm.Print_Area" localSheetId="2">'Seznam figur'!$C$4:$G$69</definedName>
    <definedName name="_xlnm.Print_Area" localSheetId="1">'Zadrapa1117 - Kontejnerov...'!$C$4:$J$76,'Zadrapa1117 - Kontejnerov...'!$C$82:$J$105,'Zadrapa1117 - Kontejnerov...'!$C$111:$K$263</definedName>
    <definedName name="_xlnm.Print_Titles" localSheetId="0">'Rekapitulace stavby'!$92:$92</definedName>
    <definedName name="_xlnm.Print_Titles" localSheetId="1">'Zadrapa1117 - Kontejnerov...'!$121:$121</definedName>
    <definedName name="_xlnm.Print_Titles" localSheetId="2">'Seznam figur'!$9:$9</definedName>
  </definedNames>
  <calcPr calcId="181029"/>
</workbook>
</file>

<file path=xl/sharedStrings.xml><?xml version="1.0" encoding="utf-8"?>
<sst xmlns="http://schemas.openxmlformats.org/spreadsheetml/2006/main" count="2109" uniqueCount="469">
  <si>
    <t>Export Komplet</t>
  </si>
  <si>
    <t/>
  </si>
  <si>
    <t>2.0</t>
  </si>
  <si>
    <t>False</t>
  </si>
  <si>
    <t>{85da558b-c860-4711-ba64-acdb97120f2d}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</si>
  <si>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</si>
  <si>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</si>
  <si>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</si>
  <si>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</si>
  <si>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</si>
  <si>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</si>
  <si>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</si>
  <si>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</si>
  <si>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</si>
  <si>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Zadrapa1117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</si>
  <si>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</si>
  <si>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</si>
  <si>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Kontejnerové stanoviště na ulici Obora,Valašské Meziříčí</t>
  </si>
  <si>
    <t>KSO:</t>
  </si>
  <si>
    <t>CC-CZ:</t>
  </si>
  <si>
    <t>Místo:</t>
  </si>
  <si>
    <t>Valašské Meziříčí</t>
  </si>
  <si>
    <t>Datum:</t>
  </si>
  <si>
    <t>1. 12. 2023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</si>
  <si>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</si>
  <si>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</si>
  <si>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</si>
  <si>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</si>
  <si>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</si>
  <si>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</si>
  <si>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</si>
  <si>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</si>
  <si>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</si>
  <si>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</si>
  <si>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</si>
  <si>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</si>
  <si>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</si>
  <si>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</si>
  <si>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</si>
  <si>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</si>
  <si>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</si>
  <si>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</si>
  <si>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</si>
  <si>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</si>
  <si>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</si>
  <si>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</si>
  <si>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</si>
  <si>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</si>
  <si>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</si>
  <si>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</si>
  <si>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</si>
  <si>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</si>
  <si>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</si>
  <si>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</si>
  <si>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</si>
  <si>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</si>
  <si>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</si>
  <si>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</si>
  <si>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</si>
  <si>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</si>
  <si>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</si>
  <si>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</si>
  <si>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</si>
  <si>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</si>
  <si>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</si>
  <si>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</si>
  <si>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</si>
  <si>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</si>
  <si>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</si>
  <si>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</si>
  <si>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</si>
  <si>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</si>
  <si>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</si>
  <si>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</si>
  <si>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</si>
  <si>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</si>
  <si>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</si>
  <si>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</si>
  <si>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</si>
  <si>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</si>
  <si>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</si>
  <si>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</si>
  <si>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</si>
  <si>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j</t>
  </si>
  <si>
    <t>62</t>
  </si>
  <si>
    <t>2</t>
  </si>
  <si>
    <t>o</t>
  </si>
  <si>
    <t>63,5</t>
  </si>
  <si>
    <t>KRYCÍ LIST SOUPISU PRACÍ</t>
  </si>
  <si>
    <t>or</t>
  </si>
  <si>
    <t>or1</t>
  </si>
  <si>
    <t>30</t>
  </si>
  <si>
    <t>s1</t>
  </si>
  <si>
    <t>1,5</t>
  </si>
  <si>
    <t>sut1</t>
  </si>
  <si>
    <t>4,58</t>
  </si>
  <si>
    <t>sut2</t>
  </si>
  <si>
    <t>11,525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</si>
  <si>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</si>
  <si>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</si>
  <si>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</si>
  <si>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</si>
  <si>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</si>
  <si>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</si>
  <si>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</si>
  <si>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</si>
  <si>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</si>
  <si>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</si>
  <si>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</si>
  <si>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</si>
  <si>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</si>
  <si>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</si>
  <si>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</si>
  <si>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</si>
  <si>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</si>
  <si>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</si>
  <si>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</si>
  <si>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</si>
  <si>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</si>
  <si>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</si>
  <si>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</si>
  <si>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</si>
  <si>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</si>
  <si>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</si>
  <si>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</si>
  <si>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</si>
  <si>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</si>
  <si>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</si>
  <si>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</si>
  <si>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</si>
  <si>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</si>
  <si>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</si>
  <si>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</si>
  <si>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</si>
  <si>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02</t>
  </si>
  <si>
    <t>4</t>
  </si>
  <si>
    <t>-619160291</t>
  </si>
  <si>
    <t>113107322</t>
  </si>
  <si>
    <t>Odstranění podkladu z kameniva drceného tl přes 100 do 200 mm strojně pl do 50 m2</t>
  </si>
  <si>
    <t>-316802096</t>
  </si>
  <si>
    <t>3</t>
  </si>
  <si>
    <t>113107342</t>
  </si>
  <si>
    <t>Odstranění podkladu živičného tl přes 50 do 100 mm strojně pl do 50 m2</t>
  </si>
  <si>
    <t>-107900895</t>
  </si>
  <si>
    <t>VV</t>
  </si>
  <si>
    <t>stávající živičná plocha</t>
  </si>
  <si>
    <t>5,</t>
  </si>
  <si>
    <t>113202111</t>
  </si>
  <si>
    <t>Vytrhání obrub krajníků obrubníků stojatých</t>
  </si>
  <si>
    <t>m</t>
  </si>
  <si>
    <t>CS ÚRS 2023 01</t>
  </si>
  <si>
    <t>481491387</t>
  </si>
  <si>
    <t>(12,0+1,0)*2</t>
  </si>
  <si>
    <t>5</t>
  </si>
  <si>
    <t>119003131</t>
  </si>
  <si>
    <t>Výstražná páska pro zabezpečení výkopu zřízení</t>
  </si>
  <si>
    <t>885160396</t>
  </si>
  <si>
    <t>(12,0+6,5)*2</t>
  </si>
  <si>
    <t>6</t>
  </si>
  <si>
    <t>119003132</t>
  </si>
  <si>
    <t>Výstražná páska pro zabezpečení výkopu odstranění</t>
  </si>
  <si>
    <t>-1427844152</t>
  </si>
  <si>
    <t>7</t>
  </si>
  <si>
    <t>121151103</t>
  </si>
  <si>
    <t>Sejmutí ornice plochy do 100 m2 tl vrstvy do 200 mm strojně</t>
  </si>
  <si>
    <t>1765521544</t>
  </si>
  <si>
    <t>62,0</t>
  </si>
  <si>
    <t>8</t>
  </si>
  <si>
    <t>122251103</t>
  </si>
  <si>
    <t>Odkopávky a prokopávky nezapažené v hornině třídy těžitelnosti I skupiny 3 objem do 100 m3 strojně</t>
  </si>
  <si>
    <t>m3</t>
  </si>
  <si>
    <t>-305047206</t>
  </si>
  <si>
    <t>Součet</t>
  </si>
  <si>
    <t>9</t>
  </si>
  <si>
    <t>133251101</t>
  </si>
  <si>
    <t>Hloubení šachet nezapažených v hornině třídy těžitelnosti I skupiny 3 objem do 20 m3</t>
  </si>
  <si>
    <t>-1530086501</t>
  </si>
  <si>
    <t>pod sušáky</t>
  </si>
  <si>
    <t>0,5*0,5*1,0*2*3</t>
  </si>
  <si>
    <t>10</t>
  </si>
  <si>
    <t>162451106</t>
  </si>
  <si>
    <t>Vodorovné přemístění přes 1 500 do 2000 m výkopku/sypaniny z horniny třídy těžitelnosti I skupiny 1 až 3</t>
  </si>
  <si>
    <t>-1983732261</t>
  </si>
  <si>
    <t>odvoz+dovoz ornice na mezideponuii</t>
  </si>
  <si>
    <t>or1*0,15*2</t>
  </si>
  <si>
    <t>11</t>
  </si>
  <si>
    <t>162751117</t>
  </si>
  <si>
    <t>Vodorovné přemístění přes 9 000 do 10000 m výkopku/sypaniny z horniny třídy těžitelnosti I skupiny 1 až 3</t>
  </si>
  <si>
    <t>-2003136294</t>
  </si>
  <si>
    <t>odvoz přebytečné zeminy</t>
  </si>
  <si>
    <t>j+s1</t>
  </si>
  <si>
    <t>12</t>
  </si>
  <si>
    <t>650658066</t>
  </si>
  <si>
    <t>odvoz přebyteční ornice</t>
  </si>
  <si>
    <t>or*0,15</t>
  </si>
  <si>
    <t>-or1*0,15</t>
  </si>
  <si>
    <t>13</t>
  </si>
  <si>
    <t>162751119</t>
  </si>
  <si>
    <t>Příplatek k vodorovnému přemístění výkopku/sypaniny z horniny třídy těžitelnosti I skupiny 1 až 3 ZKD 1000 m přes 10000 m</t>
  </si>
  <si>
    <t>401525830</t>
  </si>
  <si>
    <t>o*10</t>
  </si>
  <si>
    <t>14</t>
  </si>
  <si>
    <t>167151101</t>
  </si>
  <si>
    <t>Nakládání výkopku z hornin třídy těžitelnosti I skupiny 1 až 3 do 100 m3</t>
  </si>
  <si>
    <t>-1339457334</t>
  </si>
  <si>
    <t>ornice</t>
  </si>
  <si>
    <t>or1*0,15</t>
  </si>
  <si>
    <t>171201231</t>
  </si>
  <si>
    <t>Poplatek za uložení zeminy a kamení na recyklační skládce (skládkovné) kód odpadu 17 05 04</t>
  </si>
  <si>
    <t>t</t>
  </si>
  <si>
    <t>-1874717110</t>
  </si>
  <si>
    <t>o*2,0</t>
  </si>
  <si>
    <t>16</t>
  </si>
  <si>
    <t>171251201</t>
  </si>
  <si>
    <t>Uložení sypaniny na skládky nebo meziskládky</t>
  </si>
  <si>
    <t>1792655636</t>
  </si>
  <si>
    <t>17</t>
  </si>
  <si>
    <t>174151101</t>
  </si>
  <si>
    <t>Zásyp jam, šachet rýh nebo kolem objektů sypaninou se zhutněním</t>
  </si>
  <si>
    <t>317954699</t>
  </si>
  <si>
    <t>zásyp kontejnerů</t>
  </si>
  <si>
    <t>34,0</t>
  </si>
  <si>
    <t>18</t>
  </si>
  <si>
    <t>M</t>
  </si>
  <si>
    <t>58344197</t>
  </si>
  <si>
    <t>štěrkodrť frakce 0/63</t>
  </si>
  <si>
    <t>394565441</t>
  </si>
  <si>
    <t>34*2 'Přepočtené koeficientem množství</t>
  </si>
  <si>
    <t>19</t>
  </si>
  <si>
    <t>181152302</t>
  </si>
  <si>
    <t>Úprava pláně pro silnice a dálnice v zářezech se zhutněním</t>
  </si>
  <si>
    <t>-1390280045</t>
  </si>
  <si>
    <t>20</t>
  </si>
  <si>
    <t>181351003</t>
  </si>
  <si>
    <t>Rozprostření ornice tl vrstvy do 200 mm pl do 100 m2 v rovině nebo ve svahu do 1:5 strojně</t>
  </si>
  <si>
    <t>1195377442</t>
  </si>
  <si>
    <t>30,0</t>
  </si>
  <si>
    <t>Mezisoučet</t>
  </si>
  <si>
    <t>181411131</t>
  </si>
  <si>
    <t>Založení parkového trávníku výsevem pl do 1000 m2 v rovině a ve svahu do 1:5</t>
  </si>
  <si>
    <t>1547045848</t>
  </si>
  <si>
    <t>22</t>
  </si>
  <si>
    <t>00572410</t>
  </si>
  <si>
    <t>osivo směs travní parková</t>
  </si>
  <si>
    <t>kg</t>
  </si>
  <si>
    <t>-970503746</t>
  </si>
  <si>
    <t>30*0,02 'Přepočtené koeficientem množství</t>
  </si>
  <si>
    <t>23</t>
  </si>
  <si>
    <t>183403153</t>
  </si>
  <si>
    <t>Obdělání půdy hrabáním v rovině a svahu do 1:5</t>
  </si>
  <si>
    <t>775408636</t>
  </si>
  <si>
    <t>24</t>
  </si>
  <si>
    <t>183403161</t>
  </si>
  <si>
    <t>Obdělání půdy válením v rovině a svahu do 1:5</t>
  </si>
  <si>
    <t>-120932299</t>
  </si>
  <si>
    <t>Zakládání</t>
  </si>
  <si>
    <t>25</t>
  </si>
  <si>
    <t>271572211</t>
  </si>
  <si>
    <t>Podsyp pod základové konstrukce se zhutněním z netříděného štěrkopísku</t>
  </si>
  <si>
    <t>2130802434</t>
  </si>
  <si>
    <t>pod kontejnery</t>
  </si>
  <si>
    <t>5,0</t>
  </si>
  <si>
    <t>26</t>
  </si>
  <si>
    <t>273313611</t>
  </si>
  <si>
    <t>Základové desky z betonu tř. C 16/20</t>
  </si>
  <si>
    <t>-292567387</t>
  </si>
  <si>
    <t>podkl.desky</t>
  </si>
  <si>
    <t>3,0</t>
  </si>
  <si>
    <t>27</t>
  </si>
  <si>
    <t>273321311</t>
  </si>
  <si>
    <t>Základové desky ze ŽB bez zvýšených nároků na prostředí tř. C 16/20</t>
  </si>
  <si>
    <t>1896490093</t>
  </si>
  <si>
    <t>základová deska</t>
  </si>
  <si>
    <t>28</t>
  </si>
  <si>
    <t>273351121</t>
  </si>
  <si>
    <t>Zřízení bednění základových desek</t>
  </si>
  <si>
    <t>2102971596</t>
  </si>
  <si>
    <t>2,2*4*0,2</t>
  </si>
  <si>
    <t>2,5*(1,5*3+0,9*2+1,0*2)*0,2</t>
  </si>
  <si>
    <t>29</t>
  </si>
  <si>
    <t>273351122</t>
  </si>
  <si>
    <t>Odstranění bednění základových desek</t>
  </si>
  <si>
    <t>335550547</t>
  </si>
  <si>
    <t>273361821</t>
  </si>
  <si>
    <t>Výztuž základových desek betonářskou ocelí 10 505 (R)</t>
  </si>
  <si>
    <t>96233118</t>
  </si>
  <si>
    <t>"kotevní výztuž"   14,0*0,001</t>
  </si>
  <si>
    <t>31</t>
  </si>
  <si>
    <t>273362021</t>
  </si>
  <si>
    <t>Výztuž základových desek svařovanými sítěmi Kari</t>
  </si>
  <si>
    <t>-355110190</t>
  </si>
  <si>
    <t>26*3,033*1,15*0,001</t>
  </si>
  <si>
    <t>32</t>
  </si>
  <si>
    <t>275313611</t>
  </si>
  <si>
    <t>Základové patky z betonu tř. C 16/20</t>
  </si>
  <si>
    <t>334673945</t>
  </si>
  <si>
    <t>0,5*0,5*1,0*2*3*1,035</t>
  </si>
  <si>
    <t>Komunikace pozemní</t>
  </si>
  <si>
    <t>33</t>
  </si>
  <si>
    <t>564831011</t>
  </si>
  <si>
    <t>Podklad ze štěrkodrtě ŠD plochy do 100 m2 tl 100 mm</t>
  </si>
  <si>
    <t>149886894</t>
  </si>
  <si>
    <t>pod obrubníky</t>
  </si>
  <si>
    <t>20*0,3</t>
  </si>
  <si>
    <t>10,0*0,4</t>
  </si>
  <si>
    <t>34</t>
  </si>
  <si>
    <t>564871011</t>
  </si>
  <si>
    <t>Podklad ze štěrkodrtě ŠD plochy do 100 m2 tl 250 mm</t>
  </si>
  <si>
    <t>-1574723364</t>
  </si>
  <si>
    <t>35</t>
  </si>
  <si>
    <t>573231111</t>
  </si>
  <si>
    <t>Postřik živičný spojovací ze silniční emulze v množství 0,70 kg/m2</t>
  </si>
  <si>
    <t>-896629773</t>
  </si>
  <si>
    <t>36</t>
  </si>
  <si>
    <t>577134111</t>
  </si>
  <si>
    <t>Asfaltový beton vrstva obrusná ACO 11 (ABS) tř. I tl 40 mm š do 3 m z nemodifikovaného asfaltu</t>
  </si>
  <si>
    <t>1788542606</t>
  </si>
  <si>
    <t>37</t>
  </si>
  <si>
    <t>577155112</t>
  </si>
  <si>
    <t>Asfaltový beton vrstva ložní ACL 16 (ABH) tl 60 mm š do 3 m z nemodifikovaného asfaltu</t>
  </si>
  <si>
    <t>1039461480</t>
  </si>
  <si>
    <t>38</t>
  </si>
  <si>
    <t>596211111</t>
  </si>
  <si>
    <t>Kladení zámkové dlažby komunikací pro pěší ručně tl 60 mm skupiny A pl přes 50 do 100 m2</t>
  </si>
  <si>
    <t>-713003071</t>
  </si>
  <si>
    <t>38,0</t>
  </si>
  <si>
    <t>39</t>
  </si>
  <si>
    <t>59245018</t>
  </si>
  <si>
    <t>dlažba tvar obdélník betonová 200x100x60mm přírodní</t>
  </si>
  <si>
    <t>1533474974</t>
  </si>
  <si>
    <t>38*1,03 'Přepočtené koeficientem množství</t>
  </si>
  <si>
    <t>40</t>
  </si>
  <si>
    <t>599141111</t>
  </si>
  <si>
    <t>Vyplnění spár mezi silničními dílci živičnou zálivkou</t>
  </si>
  <si>
    <t>-544724751</t>
  </si>
  <si>
    <t>Ostatní konstrukce a práce, bourání</t>
  </si>
  <si>
    <t>41</t>
  </si>
  <si>
    <t>915131116</t>
  </si>
  <si>
    <t>Vodorovné dopravní značení přechody pro chodce, šipky, symboly retroreflexní žlutá barva</t>
  </si>
  <si>
    <t>763849585</t>
  </si>
  <si>
    <t>"V12a"   2,0</t>
  </si>
  <si>
    <t>42</t>
  </si>
  <si>
    <t>915621111</t>
  </si>
  <si>
    <t>Předznačení vodorovného plošného značení</t>
  </si>
  <si>
    <t>1571279697</t>
  </si>
  <si>
    <t>43</t>
  </si>
  <si>
    <t>916131213</t>
  </si>
  <si>
    <t>Osazení silničního obrubníku betonového stojatého s boční opěrou do lože z betonu prostého</t>
  </si>
  <si>
    <t>-1304797975</t>
  </si>
  <si>
    <t>44</t>
  </si>
  <si>
    <t>59217029</t>
  </si>
  <si>
    <t>obrubník betonový silniční nájezdový 1000x150x150mm</t>
  </si>
  <si>
    <t>-2036476453</t>
  </si>
  <si>
    <t>10*1,02 'Přepočtené koeficientem množství</t>
  </si>
  <si>
    <t>45</t>
  </si>
  <si>
    <t>916231213</t>
  </si>
  <si>
    <t>Osazení chodníkového obrubníku betonového stojatého s boční opěrou do lože z betonu prostého</t>
  </si>
  <si>
    <t>-132165355</t>
  </si>
  <si>
    <t>46</t>
  </si>
  <si>
    <t>59217017</t>
  </si>
  <si>
    <t>obrubník betonový chodníkový 1000x100x250mm</t>
  </si>
  <si>
    <t>1580344512</t>
  </si>
  <si>
    <t>20*1,02 'Přepočtené koeficientem množství</t>
  </si>
  <si>
    <t>47</t>
  </si>
  <si>
    <t>916991121</t>
  </si>
  <si>
    <t>Lože pod obrubníky, krajníky nebo obruby z dlažebních kostek z betonu prostého</t>
  </si>
  <si>
    <t>311663370</t>
  </si>
  <si>
    <t>20*0,3*0,1</t>
  </si>
  <si>
    <t>10,0*0,4*0,1</t>
  </si>
  <si>
    <t>48</t>
  </si>
  <si>
    <t>919735112</t>
  </si>
  <si>
    <t>Řezání stávajícího živičného krytu hl přes 50 do 100 mm</t>
  </si>
  <si>
    <t>1876470666</t>
  </si>
  <si>
    <t>49</t>
  </si>
  <si>
    <t>9360010R1</t>
  </si>
  <si>
    <t>Osazení + dodávka podzemní kontejnery 3,0m3 vč.vhozové šachty,dopravy a všech doplňků</t>
  </si>
  <si>
    <t>kus</t>
  </si>
  <si>
    <t>1520546897</t>
  </si>
  <si>
    <t>50</t>
  </si>
  <si>
    <t>9360010R2</t>
  </si>
  <si>
    <t>Osazení + dodávka podzemní kontejnery 1,5m3 vč.vhozové šachty,dopravy a všech doplňků</t>
  </si>
  <si>
    <t>-1645910711</t>
  </si>
  <si>
    <t>51</t>
  </si>
  <si>
    <t>961044111</t>
  </si>
  <si>
    <t>Bourání základů z betonu prostého</t>
  </si>
  <si>
    <t>-1609284412</t>
  </si>
  <si>
    <t>sušáky</t>
  </si>
  <si>
    <t>52</t>
  </si>
  <si>
    <t>966001411</t>
  </si>
  <si>
    <t xml:space="preserve">Přeložení sušáku na prádlo </t>
  </si>
  <si>
    <t>-1534839650</t>
  </si>
  <si>
    <t>997</t>
  </si>
  <si>
    <t>Přesun sutě</t>
  </si>
  <si>
    <t>53</t>
  </si>
  <si>
    <t>997221551</t>
  </si>
  <si>
    <t>Vodorovná doprava suti ze sypkých materiálů do 1 km</t>
  </si>
  <si>
    <t>-1422665888</t>
  </si>
  <si>
    <t>54</t>
  </si>
  <si>
    <t>997221559</t>
  </si>
  <si>
    <t>Příplatek ZKD 1 km u vodorovné dopravy suti ze sypkých materiálů</t>
  </si>
  <si>
    <t>-432859984</t>
  </si>
  <si>
    <t>sut1*19</t>
  </si>
  <si>
    <t>55</t>
  </si>
  <si>
    <t>997221561</t>
  </si>
  <si>
    <t>Vodorovná doprava suti z kusových materiálů do 1 km</t>
  </si>
  <si>
    <t>850274143</t>
  </si>
  <si>
    <t>16,105-sut1</t>
  </si>
  <si>
    <t>56</t>
  </si>
  <si>
    <t>997221569</t>
  </si>
  <si>
    <t>Příplatek ZKD 1 km u vodorovné dopravy suti z kusových materiálů</t>
  </si>
  <si>
    <t>-101363921</t>
  </si>
  <si>
    <t>sut2*19</t>
  </si>
  <si>
    <t>57</t>
  </si>
  <si>
    <t>997221611</t>
  </si>
  <si>
    <t>Nakládání suti na dopravní prostředky pro vodorovnou dopravu</t>
  </si>
  <si>
    <t>1585017965</t>
  </si>
  <si>
    <t>58</t>
  </si>
  <si>
    <t>997221615</t>
  </si>
  <si>
    <t>Poplatek za uložení na skládce (skládkovné) stavebního odpadu betonového kód odpadu 17 01 01</t>
  </si>
  <si>
    <t>-175475977</t>
  </si>
  <si>
    <t>59</t>
  </si>
  <si>
    <t>997221645</t>
  </si>
  <si>
    <t>Poplatek za uložení na skládce (skládkovné) odpadu asfaltového bez dehtu kód odpadu 17 03 02</t>
  </si>
  <si>
    <t>-1109863141</t>
  </si>
  <si>
    <t>sut1-3,48</t>
  </si>
  <si>
    <t>60</t>
  </si>
  <si>
    <t>997221873</t>
  </si>
  <si>
    <t>Poplatek za uložení stavebního odpadu na recyklační skládce (skládkovné) zeminy a kamení zatříděného do Katalogu odpadů pod kódem 17 05 04</t>
  </si>
  <si>
    <t>391081657</t>
  </si>
  <si>
    <t>998</t>
  </si>
  <si>
    <t>Přesun hmot</t>
  </si>
  <si>
    <t>61</t>
  </si>
  <si>
    <t>998223011</t>
  </si>
  <si>
    <t>Přesun hmot pro pozemní komunikace s krytem dlážděným</t>
  </si>
  <si>
    <t>494926538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</si>
  <si>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</si>
  <si>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</si>
  <si>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</si>
  <si>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</si>
  <si>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</si>
  <si>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</si>
  <si>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</si>
  <si>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</si>
  <si>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-1935828288</t>
  </si>
  <si>
    <t>63</t>
  </si>
  <si>
    <t>012203000</t>
  </si>
  <si>
    <t>Geodetické práce při provádění stavby</t>
  </si>
  <si>
    <t>-867978271</t>
  </si>
  <si>
    <t>64</t>
  </si>
  <si>
    <t>012303000</t>
  </si>
  <si>
    <t>Geodetické práce po výstavbě</t>
  </si>
  <si>
    <t>1803519731</t>
  </si>
  <si>
    <t>VRN3</t>
  </si>
  <si>
    <t>Zařízení staveniště</t>
  </si>
  <si>
    <t>65</t>
  </si>
  <si>
    <t>030001000</t>
  </si>
  <si>
    <t>-185133507</t>
  </si>
  <si>
    <t>SEZNAM FIGUR</t>
  </si>
  <si>
    <t>Výměra</t>
  </si>
  <si>
    <t>Použití figury:</t>
  </si>
  <si>
    <t>j_1</t>
  </si>
  <si>
    <t>j1</t>
  </si>
  <si>
    <t>o_1</t>
  </si>
  <si>
    <t>o1</t>
  </si>
  <si>
    <t>r</t>
  </si>
  <si>
    <t>r_1</t>
  </si>
  <si>
    <t>s</t>
  </si>
  <si>
    <t>z</t>
  </si>
  <si>
    <t>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</si>
</sst>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61">
      <selection activeCell="AA71" sqref="AA7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1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196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R5" s="20"/>
      <c r="BE5" s="193" t="s">
        <v>15</v>
      </c>
      <c r="BS5" s="17" t="s">
        <v>6</v>
      </c>
    </row>
    <row r="6" spans="2:71" ht="36.95" customHeight="1">
      <c r="B6" s="20"/>
      <c r="D6" s="26" t="s">
        <v>16</v>
      </c>
      <c r="K6" s="198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R6" s="20"/>
      <c r="BE6" s="194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94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194"/>
      <c r="BS8" s="17" t="s">
        <v>6</v>
      </c>
    </row>
    <row r="9" spans="2:71" ht="14.45" customHeight="1">
      <c r="B9" s="20"/>
      <c r="AR9" s="20"/>
      <c r="BE9" s="194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194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194"/>
      <c r="BS11" s="17" t="s">
        <v>6</v>
      </c>
    </row>
    <row r="12" spans="2:71" ht="6.95" customHeight="1">
      <c r="B12" s="20"/>
      <c r="AR12" s="20"/>
      <c r="BE12" s="194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194"/>
      <c r="BS13" s="17" t="s">
        <v>6</v>
      </c>
    </row>
    <row r="14" spans="2:71" ht="12.75">
      <c r="B14" s="20"/>
      <c r="E14" s="199" t="s">
        <v>29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7" t="s">
        <v>27</v>
      </c>
      <c r="AN14" s="29" t="s">
        <v>29</v>
      </c>
      <c r="AR14" s="20"/>
      <c r="BE14" s="194"/>
      <c r="BS14" s="17" t="s">
        <v>6</v>
      </c>
    </row>
    <row r="15" spans="2:71" ht="6.95" customHeight="1">
      <c r="B15" s="20"/>
      <c r="AR15" s="20"/>
      <c r="BE15" s="194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194"/>
      <c r="BS16" s="17" t="s">
        <v>3</v>
      </c>
    </row>
    <row r="17" spans="2:7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194"/>
      <c r="BS17" s="17" t="s">
        <v>32</v>
      </c>
    </row>
    <row r="18" spans="2:71" ht="6.95" customHeight="1">
      <c r="B18" s="20"/>
      <c r="AR18" s="20"/>
      <c r="BE18" s="194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194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194"/>
      <c r="BS20" s="17" t="s">
        <v>32</v>
      </c>
    </row>
    <row r="21" spans="2:57" ht="6.95" customHeight="1">
      <c r="B21" s="20"/>
      <c r="AR21" s="20"/>
      <c r="BE21" s="194"/>
    </row>
    <row r="22" spans="2:57" ht="12" customHeight="1">
      <c r="B22" s="20"/>
      <c r="D22" s="27" t="s">
        <v>35</v>
      </c>
      <c r="AR22" s="20"/>
      <c r="BE22" s="194"/>
    </row>
    <row r="23" spans="2:57" ht="16.5" customHeight="1">
      <c r="B23" s="20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20"/>
      <c r="BE23" s="194"/>
    </row>
    <row r="24" spans="2:57" ht="6.95" customHeight="1">
      <c r="B24" s="20"/>
      <c r="AR24" s="20"/>
      <c r="BE24" s="194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4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2">
        <f>ROUND(AG94,2)</f>
        <v>0</v>
      </c>
      <c r="AL26" s="203"/>
      <c r="AM26" s="203"/>
      <c r="AN26" s="203"/>
      <c r="AO26" s="203"/>
      <c r="AR26" s="32"/>
      <c r="BE26" s="194"/>
    </row>
    <row r="27" spans="2:57" s="1" customFormat="1" ht="6.95" customHeight="1">
      <c r="B27" s="32"/>
      <c r="AR27" s="32"/>
      <c r="BE27" s="194"/>
    </row>
    <row r="28" spans="2:57" s="1" customFormat="1" ht="12.75">
      <c r="B28" s="32"/>
      <c r="L28" s="204" t="s">
        <v>37</v>
      </c>
      <c r="M28" s="204"/>
      <c r="N28" s="204"/>
      <c r="O28" s="204"/>
      <c r="P28" s="204"/>
      <c r="W28" s="204" t="s">
        <v>38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39</v>
      </c>
      <c r="AL28" s="204"/>
      <c r="AM28" s="204"/>
      <c r="AN28" s="204"/>
      <c r="AO28" s="204"/>
      <c r="AR28" s="32"/>
      <c r="BE28" s="194"/>
    </row>
    <row r="29" spans="2:57" s="2" customFormat="1" ht="14.45" customHeight="1">
      <c r="B29" s="36"/>
      <c r="D29" s="27" t="s">
        <v>40</v>
      </c>
      <c r="F29" s="27" t="s">
        <v>41</v>
      </c>
      <c r="L29" s="207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6"/>
      <c r="BE29" s="195"/>
    </row>
    <row r="30" spans="2:57" s="2" customFormat="1" ht="14.45" customHeight="1">
      <c r="B30" s="36"/>
      <c r="F30" s="27" t="s">
        <v>42</v>
      </c>
      <c r="L30" s="207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6"/>
      <c r="BE30" s="195"/>
    </row>
    <row r="31" spans="2:57" s="2" customFormat="1" ht="14.45" customHeight="1" hidden="1">
      <c r="B31" s="36"/>
      <c r="F31" s="27" t="s">
        <v>43</v>
      </c>
      <c r="L31" s="207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6"/>
      <c r="BE31" s="195"/>
    </row>
    <row r="32" spans="2:57" s="2" customFormat="1" ht="14.45" customHeight="1" hidden="1">
      <c r="B32" s="36"/>
      <c r="F32" s="27" t="s">
        <v>44</v>
      </c>
      <c r="L32" s="207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6"/>
      <c r="BE32" s="195"/>
    </row>
    <row r="33" spans="2:57" s="2" customFormat="1" ht="14.45" customHeight="1" hidden="1">
      <c r="B33" s="36"/>
      <c r="F33" s="27" t="s">
        <v>45</v>
      </c>
      <c r="L33" s="207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6"/>
      <c r="BE33" s="195"/>
    </row>
    <row r="34" spans="2:57" s="1" customFormat="1" ht="6.95" customHeight="1">
      <c r="B34" s="32"/>
      <c r="AR34" s="32"/>
      <c r="BE34" s="194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08" t="s">
        <v>48</v>
      </c>
      <c r="Y35" s="209"/>
      <c r="Z35" s="209"/>
      <c r="AA35" s="209"/>
      <c r="AB35" s="209"/>
      <c r="AC35" s="39"/>
      <c r="AD35" s="39"/>
      <c r="AE35" s="39"/>
      <c r="AF35" s="39"/>
      <c r="AG35" s="39"/>
      <c r="AH35" s="39"/>
      <c r="AI35" s="39"/>
      <c r="AJ35" s="39"/>
      <c r="AK35" s="210">
        <f>SUM(AK26:AK33)</f>
        <v>0</v>
      </c>
      <c r="AL35" s="209"/>
      <c r="AM35" s="209"/>
      <c r="AN35" s="209"/>
      <c r="AO35" s="211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55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>
        <f>K5</f>
        <v>0</v>
      </c>
      <c r="AR84" s="48"/>
    </row>
    <row r="85" spans="2:44" s="4" customFormat="1" ht="36.95" customHeight="1">
      <c r="B85" s="49"/>
      <c r="C85" s="50" t="s">
        <v>16</v>
      </c>
      <c r="L85" s="212" t="str">
        <f>K6</f>
        <v>Kontejnerové stanoviště na ulici Obora,Valašské Meziříčí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Valašské Meziříčí</v>
      </c>
      <c r="AI87" s="27" t="s">
        <v>22</v>
      </c>
      <c r="AM87" s="214" t="str">
        <f>IF(AN8="","",AN8)</f>
        <v>1. 12. 2023</v>
      </c>
      <c r="AN87" s="214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Město Valašské Meziříčí</v>
      </c>
      <c r="AI89" s="27" t="s">
        <v>30</v>
      </c>
      <c r="AM89" s="215" t="str">
        <f>IF(E17="","",E17)</f>
        <v>LZ-PROJEKT plus s.r.o.</v>
      </c>
      <c r="AN89" s="216"/>
      <c r="AO89" s="216"/>
      <c r="AP89" s="216"/>
      <c r="AR89" s="32"/>
      <c r="AS89" s="217" t="s">
        <v>56</v>
      </c>
      <c r="AT89" s="218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15" t="str">
        <f>IF(E20="","",E20)</f>
        <v>Fajfrová Irena</v>
      </c>
      <c r="AN90" s="216"/>
      <c r="AO90" s="216"/>
      <c r="AP90" s="216"/>
      <c r="AR90" s="32"/>
      <c r="AS90" s="219"/>
      <c r="AT90" s="220"/>
      <c r="BD90" s="56"/>
    </row>
    <row r="91" spans="2:56" s="1" customFormat="1" ht="10.9" customHeight="1">
      <c r="B91" s="32"/>
      <c r="AR91" s="32"/>
      <c r="AS91" s="219"/>
      <c r="AT91" s="220"/>
      <c r="BD91" s="56"/>
    </row>
    <row r="92" spans="2:56" s="1" customFormat="1" ht="29.25" customHeight="1">
      <c r="B92" s="32"/>
      <c r="C92" s="221" t="s">
        <v>57</v>
      </c>
      <c r="D92" s="222"/>
      <c r="E92" s="222"/>
      <c r="F92" s="222"/>
      <c r="G92" s="222"/>
      <c r="H92" s="57"/>
      <c r="I92" s="223" t="s">
        <v>58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59</v>
      </c>
      <c r="AH92" s="222"/>
      <c r="AI92" s="222"/>
      <c r="AJ92" s="222"/>
      <c r="AK92" s="222"/>
      <c r="AL92" s="222"/>
      <c r="AM92" s="222"/>
      <c r="AN92" s="223" t="s">
        <v>60</v>
      </c>
      <c r="AO92" s="222"/>
      <c r="AP92" s="225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29">
        <f>ROUND(AG95,2)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6" customFormat="1" ht="24.75" customHeight="1">
      <c r="A95" s="73" t="s">
        <v>79</v>
      </c>
      <c r="B95" s="74"/>
      <c r="C95" s="75"/>
      <c r="D95" s="228"/>
      <c r="E95" s="228"/>
      <c r="F95" s="228"/>
      <c r="G95" s="228"/>
      <c r="H95" s="228"/>
      <c r="I95" s="76"/>
      <c r="J95" s="228" t="s">
        <v>17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'Zadrapa1117 - Kontejnerov...'!J28</f>
        <v>0</v>
      </c>
      <c r="AH95" s="227"/>
      <c r="AI95" s="227"/>
      <c r="AJ95" s="227"/>
      <c r="AK95" s="227"/>
      <c r="AL95" s="227"/>
      <c r="AM95" s="227"/>
      <c r="AN95" s="226">
        <f>SUM(AG95,AT95)</f>
        <v>0</v>
      </c>
      <c r="AO95" s="227"/>
      <c r="AP95" s="227"/>
      <c r="AQ95" s="77" t="s">
        <v>80</v>
      </c>
      <c r="AR95" s="74"/>
      <c r="AS95" s="78">
        <v>0</v>
      </c>
      <c r="AT95" s="79">
        <f>ROUND(SUM(AV95:AW95),2)</f>
        <v>0</v>
      </c>
      <c r="AU95" s="80">
        <f>'Zadrapa1117 - Kontejnerov...'!P122</f>
        <v>0</v>
      </c>
      <c r="AV95" s="79">
        <f>'Zadrapa1117 - Kontejnerov...'!J31</f>
        <v>0</v>
      </c>
      <c r="AW95" s="79">
        <f>'Zadrapa1117 - Kontejnerov...'!J32</f>
        <v>0</v>
      </c>
      <c r="AX95" s="79">
        <f>'Zadrapa1117 - Kontejnerov...'!J33</f>
        <v>0</v>
      </c>
      <c r="AY95" s="79">
        <f>'Zadrapa1117 - Kontejnerov...'!J34</f>
        <v>0</v>
      </c>
      <c r="AZ95" s="79">
        <f>'Zadrapa1117 - Kontejnerov...'!F31</f>
        <v>0</v>
      </c>
      <c r="BA95" s="79">
        <f>'Zadrapa1117 - Kontejnerov...'!F32</f>
        <v>0</v>
      </c>
      <c r="BB95" s="79">
        <f>'Zadrapa1117 - Kontejnerov...'!F33</f>
        <v>0</v>
      </c>
      <c r="BC95" s="79">
        <f>'Zadrapa1117 - Kontejnerov...'!F34</f>
        <v>0</v>
      </c>
      <c r="BD95" s="81">
        <f>'Zadrapa1117 - Kontejnerov...'!F35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2:44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Zadrapa1117 - Kontejner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1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4</v>
      </c>
      <c r="AZ2" s="83" t="s">
        <v>83</v>
      </c>
      <c r="BA2" s="83" t="s">
        <v>1</v>
      </c>
      <c r="BB2" s="83" t="s">
        <v>1</v>
      </c>
      <c r="BC2" s="83" t="s">
        <v>84</v>
      </c>
      <c r="BD2" s="8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83" t="s">
        <v>86</v>
      </c>
      <c r="BA3" s="83" t="s">
        <v>1</v>
      </c>
      <c r="BB3" s="83" t="s">
        <v>1</v>
      </c>
      <c r="BC3" s="83" t="s">
        <v>87</v>
      </c>
      <c r="BD3" s="83" t="s">
        <v>85</v>
      </c>
    </row>
    <row r="4" spans="2:56" ht="24.95" customHeight="1">
      <c r="B4" s="20"/>
      <c r="D4" s="21" t="s">
        <v>88</v>
      </c>
      <c r="L4" s="20"/>
      <c r="M4" s="84" t="s">
        <v>10</v>
      </c>
      <c r="AT4" s="17" t="s">
        <v>3</v>
      </c>
      <c r="AZ4" s="83" t="s">
        <v>89</v>
      </c>
      <c r="BA4" s="83" t="s">
        <v>1</v>
      </c>
      <c r="BB4" s="83" t="s">
        <v>1</v>
      </c>
      <c r="BC4" s="83" t="s">
        <v>84</v>
      </c>
      <c r="BD4" s="83" t="s">
        <v>85</v>
      </c>
    </row>
    <row r="5" spans="2:56" ht="6.95" customHeight="1">
      <c r="B5" s="20"/>
      <c r="L5" s="20"/>
      <c r="AZ5" s="83" t="s">
        <v>90</v>
      </c>
      <c r="BA5" s="83" t="s">
        <v>1</v>
      </c>
      <c r="BB5" s="83" t="s">
        <v>1</v>
      </c>
      <c r="BC5" s="83" t="s">
        <v>91</v>
      </c>
      <c r="BD5" s="83" t="s">
        <v>85</v>
      </c>
    </row>
    <row r="6" spans="2:56" s="1" customFormat="1" ht="12" customHeight="1">
      <c r="B6" s="32"/>
      <c r="D6" s="27" t="s">
        <v>16</v>
      </c>
      <c r="L6" s="32"/>
      <c r="AZ6" s="83" t="s">
        <v>92</v>
      </c>
      <c r="BA6" s="83" t="s">
        <v>1</v>
      </c>
      <c r="BB6" s="83" t="s">
        <v>1</v>
      </c>
      <c r="BC6" s="83" t="s">
        <v>93</v>
      </c>
      <c r="BD6" s="83" t="s">
        <v>85</v>
      </c>
    </row>
    <row r="7" spans="2:56" s="1" customFormat="1" ht="16.5" customHeight="1">
      <c r="B7" s="32"/>
      <c r="E7" s="212" t="s">
        <v>17</v>
      </c>
      <c r="F7" s="232"/>
      <c r="G7" s="232"/>
      <c r="H7" s="232"/>
      <c r="L7" s="32"/>
      <c r="AZ7" s="83" t="s">
        <v>94</v>
      </c>
      <c r="BA7" s="83" t="s">
        <v>1</v>
      </c>
      <c r="BB7" s="83" t="s">
        <v>1</v>
      </c>
      <c r="BC7" s="83" t="s">
        <v>95</v>
      </c>
      <c r="BD7" s="83" t="s">
        <v>85</v>
      </c>
    </row>
    <row r="8" spans="2:56" s="1" customFormat="1" ht="11.25">
      <c r="B8" s="32"/>
      <c r="L8" s="32"/>
      <c r="AZ8" s="83" t="s">
        <v>96</v>
      </c>
      <c r="BA8" s="83" t="s">
        <v>1</v>
      </c>
      <c r="BB8" s="83" t="s">
        <v>1</v>
      </c>
      <c r="BC8" s="83" t="s">
        <v>97</v>
      </c>
      <c r="BD8" s="83" t="s">
        <v>85</v>
      </c>
    </row>
    <row r="9" spans="2:12" s="1" customFormat="1" ht="12" customHeight="1">
      <c r="B9" s="32"/>
      <c r="D9" s="27" t="s">
        <v>18</v>
      </c>
      <c r="F9" s="25" t="s">
        <v>1</v>
      </c>
      <c r="I9" s="27" t="s">
        <v>19</v>
      </c>
      <c r="J9" s="25" t="s">
        <v>1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52" t="str">
        <f>'Rekapitulace stavby'!AN8</f>
        <v>1. 12. 2023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24</v>
      </c>
      <c r="I12" s="27" t="s">
        <v>25</v>
      </c>
      <c r="J12" s="25" t="s">
        <v>1</v>
      </c>
      <c r="L12" s="32"/>
    </row>
    <row r="13" spans="2:12" s="1" customFormat="1" ht="18" customHeight="1">
      <c r="B13" s="32"/>
      <c r="E13" s="25" t="s">
        <v>26</v>
      </c>
      <c r="I13" s="27" t="s">
        <v>27</v>
      </c>
      <c r="J13" s="25" t="s">
        <v>1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28</v>
      </c>
      <c r="I15" s="27" t="s">
        <v>25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233" t="str">
        <f>'Rekapitulace stavby'!E14</f>
        <v>Vyplň údaj</v>
      </c>
      <c r="F16" s="196"/>
      <c r="G16" s="196"/>
      <c r="H16" s="196"/>
      <c r="I16" s="27" t="s">
        <v>27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30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31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33</v>
      </c>
      <c r="I21" s="27" t="s">
        <v>25</v>
      </c>
      <c r="J21" s="25" t="s">
        <v>1</v>
      </c>
      <c r="L21" s="32"/>
    </row>
    <row r="22" spans="2:12" s="1" customFormat="1" ht="18" customHeight="1">
      <c r="B22" s="32"/>
      <c r="E22" s="25" t="s">
        <v>34</v>
      </c>
      <c r="I22" s="27" t="s">
        <v>27</v>
      </c>
      <c r="J22" s="25" t="s">
        <v>1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35</v>
      </c>
      <c r="L24" s="32"/>
    </row>
    <row r="25" spans="2:12" s="7" customFormat="1" ht="16.5" customHeight="1">
      <c r="B25" s="85"/>
      <c r="E25" s="201" t="s">
        <v>1</v>
      </c>
      <c r="F25" s="201"/>
      <c r="G25" s="201"/>
      <c r="H25" s="201"/>
      <c r="L25" s="85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3"/>
      <c r="E27" s="53"/>
      <c r="F27" s="53"/>
      <c r="G27" s="53"/>
      <c r="H27" s="53"/>
      <c r="I27" s="53"/>
      <c r="J27" s="53"/>
      <c r="K27" s="53"/>
      <c r="L27" s="32"/>
    </row>
    <row r="28" spans="2:12" s="1" customFormat="1" ht="25.35" customHeight="1">
      <c r="B28" s="32"/>
      <c r="D28" s="86" t="s">
        <v>36</v>
      </c>
      <c r="J28" s="66">
        <f>ROUND(J122,2)</f>
        <v>0</v>
      </c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14.45" customHeight="1">
      <c r="B30" s="32"/>
      <c r="F30" s="35" t="s">
        <v>38</v>
      </c>
      <c r="I30" s="35" t="s">
        <v>37</v>
      </c>
      <c r="J30" s="35" t="s">
        <v>39</v>
      </c>
      <c r="L30" s="32"/>
    </row>
    <row r="31" spans="2:12" s="1" customFormat="1" ht="14.45" customHeight="1">
      <c r="B31" s="32"/>
      <c r="D31" s="55" t="s">
        <v>40</v>
      </c>
      <c r="E31" s="27" t="s">
        <v>41</v>
      </c>
      <c r="F31" s="87">
        <f>ROUND((SUM(BE122:BE263)),2)</f>
        <v>0</v>
      </c>
      <c r="I31" s="88">
        <v>0.21</v>
      </c>
      <c r="J31" s="87">
        <f>ROUND(((SUM(BE122:BE263))*I31),2)</f>
        <v>0</v>
      </c>
      <c r="L31" s="32"/>
    </row>
    <row r="32" spans="2:12" s="1" customFormat="1" ht="14.45" customHeight="1">
      <c r="B32" s="32"/>
      <c r="E32" s="27" t="s">
        <v>42</v>
      </c>
      <c r="F32" s="87">
        <f>ROUND((SUM(BF122:BF263)),2)</f>
        <v>0</v>
      </c>
      <c r="I32" s="88">
        <v>0.15</v>
      </c>
      <c r="J32" s="87">
        <f>ROUND(((SUM(BF122:BF263))*I32),2)</f>
        <v>0</v>
      </c>
      <c r="L32" s="32"/>
    </row>
    <row r="33" spans="2:12" s="1" customFormat="1" ht="14.45" customHeight="1" hidden="1">
      <c r="B33" s="32"/>
      <c r="E33" s="27" t="s">
        <v>43</v>
      </c>
      <c r="F33" s="87">
        <f>ROUND((SUM(BG122:BG263)),2)</f>
        <v>0</v>
      </c>
      <c r="I33" s="88">
        <v>0.21</v>
      </c>
      <c r="J33" s="87">
        <f>0</f>
        <v>0</v>
      </c>
      <c r="L33" s="32"/>
    </row>
    <row r="34" spans="2:12" s="1" customFormat="1" ht="14.45" customHeight="1" hidden="1">
      <c r="B34" s="32"/>
      <c r="E34" s="27" t="s">
        <v>44</v>
      </c>
      <c r="F34" s="87">
        <f>ROUND((SUM(BH122:BH263)),2)</f>
        <v>0</v>
      </c>
      <c r="I34" s="88">
        <v>0.15</v>
      </c>
      <c r="J34" s="87">
        <f>0</f>
        <v>0</v>
      </c>
      <c r="L34" s="32"/>
    </row>
    <row r="35" spans="2:12" s="1" customFormat="1" ht="14.45" customHeight="1" hidden="1">
      <c r="B35" s="32"/>
      <c r="E35" s="27" t="s">
        <v>45</v>
      </c>
      <c r="F35" s="87">
        <f>ROUND((SUM(BI122:BI263)),2)</f>
        <v>0</v>
      </c>
      <c r="I35" s="88">
        <v>0</v>
      </c>
      <c r="J35" s="87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9"/>
      <c r="D37" s="90" t="s">
        <v>46</v>
      </c>
      <c r="E37" s="57"/>
      <c r="F37" s="57"/>
      <c r="G37" s="91" t="s">
        <v>47</v>
      </c>
      <c r="H37" s="92" t="s">
        <v>48</v>
      </c>
      <c r="I37" s="57"/>
      <c r="J37" s="93">
        <f>SUM(J28:J35)</f>
        <v>0</v>
      </c>
      <c r="K37" s="94"/>
      <c r="L37" s="32"/>
    </row>
    <row r="38" spans="2:12" s="1" customFormat="1" ht="14.45" customHeight="1">
      <c r="B38" s="32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95" t="s">
        <v>52</v>
      </c>
      <c r="G61" s="43" t="s">
        <v>51</v>
      </c>
      <c r="H61" s="34"/>
      <c r="I61" s="34"/>
      <c r="J61" s="96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95" t="s">
        <v>52</v>
      </c>
      <c r="G76" s="43" t="s">
        <v>51</v>
      </c>
      <c r="H76" s="34"/>
      <c r="I76" s="34"/>
      <c r="J76" s="9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98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12" t="str">
        <f>E7</f>
        <v>Kontejnerové stanoviště na ulici Obora,Valašské Meziříčí</v>
      </c>
      <c r="F85" s="232"/>
      <c r="G85" s="232"/>
      <c r="H85" s="232"/>
      <c r="L85" s="32"/>
    </row>
    <row r="86" spans="2:12" s="1" customFormat="1" ht="6.95" customHeight="1">
      <c r="B86" s="32"/>
      <c r="L86" s="32"/>
    </row>
    <row r="87" spans="2:12" s="1" customFormat="1" ht="12" customHeight="1">
      <c r="B87" s="32"/>
      <c r="C87" s="27" t="s">
        <v>20</v>
      </c>
      <c r="F87" s="25" t="str">
        <f>F10</f>
        <v>Valašské Meziříčí</v>
      </c>
      <c r="I87" s="27" t="s">
        <v>22</v>
      </c>
      <c r="J87" s="52" t="str">
        <f>IF(J10="","",J10)</f>
        <v>1. 12. 2023</v>
      </c>
      <c r="L87" s="32"/>
    </row>
    <row r="88" spans="2:12" s="1" customFormat="1" ht="6.95" customHeight="1">
      <c r="B88" s="32"/>
      <c r="L88" s="32"/>
    </row>
    <row r="89" spans="2:12" s="1" customFormat="1" ht="25.7" customHeight="1">
      <c r="B89" s="32"/>
      <c r="C89" s="27" t="s">
        <v>24</v>
      </c>
      <c r="F89" s="25" t="str">
        <f>E13</f>
        <v>Město Valašské Meziříčí</v>
      </c>
      <c r="I89" s="27" t="s">
        <v>30</v>
      </c>
      <c r="J89" s="30" t="str">
        <f>E19</f>
        <v>LZ-PROJEKT plus s.r.o.</v>
      </c>
      <c r="L89" s="32"/>
    </row>
    <row r="90" spans="2:12" s="1" customFormat="1" ht="15.2" customHeight="1">
      <c r="B90" s="32"/>
      <c r="C90" s="27" t="s">
        <v>28</v>
      </c>
      <c r="F90" s="25" t="str">
        <f>IF(E16="","",E16)</f>
        <v>Vyplň údaj</v>
      </c>
      <c r="I90" s="27" t="s">
        <v>33</v>
      </c>
      <c r="J90" s="30" t="str">
        <f>E22</f>
        <v>Fajfrová Irena</v>
      </c>
      <c r="L90" s="32"/>
    </row>
    <row r="91" spans="2:12" s="1" customFormat="1" ht="10.35" customHeight="1">
      <c r="B91" s="32"/>
      <c r="L91" s="32"/>
    </row>
    <row r="92" spans="2:12" s="1" customFormat="1" ht="29.25" customHeight="1">
      <c r="B92" s="32"/>
      <c r="C92" s="97" t="s">
        <v>99</v>
      </c>
      <c r="D92" s="89"/>
      <c r="E92" s="89"/>
      <c r="F92" s="89"/>
      <c r="G92" s="89"/>
      <c r="H92" s="89"/>
      <c r="I92" s="89"/>
      <c r="J92" s="98" t="s">
        <v>100</v>
      </c>
      <c r="K92" s="89"/>
      <c r="L92" s="32"/>
    </row>
    <row r="93" spans="2:12" s="1" customFormat="1" ht="10.35" customHeight="1">
      <c r="B93" s="32"/>
      <c r="L93" s="32"/>
    </row>
    <row r="94" spans="2:47" s="1" customFormat="1" ht="22.9" customHeight="1">
      <c r="B94" s="32"/>
      <c r="C94" s="99" t="s">
        <v>101</v>
      </c>
      <c r="J94" s="66">
        <f>J122</f>
        <v>0</v>
      </c>
      <c r="L94" s="32"/>
      <c r="AU94" s="17" t="s">
        <v>102</v>
      </c>
    </row>
    <row r="95" spans="2:12" s="8" customFormat="1" ht="24.95" customHeight="1">
      <c r="B95" s="100"/>
      <c r="D95" s="101" t="s">
        <v>103</v>
      </c>
      <c r="E95" s="102"/>
      <c r="F95" s="102"/>
      <c r="G95" s="102"/>
      <c r="H95" s="102"/>
      <c r="I95" s="102"/>
      <c r="J95" s="103">
        <f>J123</f>
        <v>0</v>
      </c>
      <c r="L95" s="100"/>
    </row>
    <row r="96" spans="2:12" s="9" customFormat="1" ht="19.9" customHeight="1">
      <c r="B96" s="104"/>
      <c r="D96" s="105" t="s">
        <v>104</v>
      </c>
      <c r="E96" s="106"/>
      <c r="F96" s="106"/>
      <c r="G96" s="106"/>
      <c r="H96" s="106"/>
      <c r="I96" s="106"/>
      <c r="J96" s="107">
        <f>J124</f>
        <v>0</v>
      </c>
      <c r="L96" s="104"/>
    </row>
    <row r="97" spans="2:12" s="9" customFormat="1" ht="19.9" customHeight="1">
      <c r="B97" s="104"/>
      <c r="D97" s="105" t="s">
        <v>105</v>
      </c>
      <c r="E97" s="106"/>
      <c r="F97" s="106"/>
      <c r="G97" s="106"/>
      <c r="H97" s="106"/>
      <c r="I97" s="106"/>
      <c r="J97" s="107">
        <f>J181</f>
        <v>0</v>
      </c>
      <c r="L97" s="104"/>
    </row>
    <row r="98" spans="2:12" s="9" customFormat="1" ht="19.9" customHeight="1">
      <c r="B98" s="104"/>
      <c r="D98" s="105" t="s">
        <v>106</v>
      </c>
      <c r="E98" s="106"/>
      <c r="F98" s="106"/>
      <c r="G98" s="106"/>
      <c r="H98" s="106"/>
      <c r="I98" s="106"/>
      <c r="J98" s="107">
        <f>J203</f>
        <v>0</v>
      </c>
      <c r="L98" s="104"/>
    </row>
    <row r="99" spans="2:12" s="9" customFormat="1" ht="19.9" customHeight="1">
      <c r="B99" s="104"/>
      <c r="D99" s="105" t="s">
        <v>107</v>
      </c>
      <c r="E99" s="106"/>
      <c r="F99" s="106"/>
      <c r="G99" s="106"/>
      <c r="H99" s="106"/>
      <c r="I99" s="106"/>
      <c r="J99" s="107">
        <f>J219</f>
        <v>0</v>
      </c>
      <c r="L99" s="104"/>
    </row>
    <row r="100" spans="2:12" s="9" customFormat="1" ht="19.9" customHeight="1">
      <c r="B100" s="104"/>
      <c r="D100" s="105" t="s">
        <v>108</v>
      </c>
      <c r="E100" s="106"/>
      <c r="F100" s="106"/>
      <c r="G100" s="106"/>
      <c r="H100" s="106"/>
      <c r="I100" s="106"/>
      <c r="J100" s="107">
        <f>J240</f>
        <v>0</v>
      </c>
      <c r="L100" s="104"/>
    </row>
    <row r="101" spans="2:12" s="9" customFormat="1" ht="19.9" customHeight="1">
      <c r="B101" s="104"/>
      <c r="D101" s="105" t="s">
        <v>109</v>
      </c>
      <c r="E101" s="106"/>
      <c r="F101" s="106"/>
      <c r="G101" s="106"/>
      <c r="H101" s="106"/>
      <c r="I101" s="106"/>
      <c r="J101" s="107">
        <f>J255</f>
        <v>0</v>
      </c>
      <c r="L101" s="104"/>
    </row>
    <row r="102" spans="2:12" s="8" customFormat="1" ht="24.95" customHeight="1">
      <c r="B102" s="100"/>
      <c r="D102" s="101" t="s">
        <v>110</v>
      </c>
      <c r="E102" s="102"/>
      <c r="F102" s="102"/>
      <c r="G102" s="102"/>
      <c r="H102" s="102"/>
      <c r="I102" s="102"/>
      <c r="J102" s="103">
        <f>J257</f>
        <v>0</v>
      </c>
      <c r="L102" s="100"/>
    </row>
    <row r="103" spans="2:12" s="9" customFormat="1" ht="19.9" customHeight="1">
      <c r="B103" s="104"/>
      <c r="D103" s="105" t="s">
        <v>111</v>
      </c>
      <c r="E103" s="106"/>
      <c r="F103" s="106"/>
      <c r="G103" s="106"/>
      <c r="H103" s="106"/>
      <c r="I103" s="106"/>
      <c r="J103" s="107">
        <f>J258</f>
        <v>0</v>
      </c>
      <c r="L103" s="104"/>
    </row>
    <row r="104" spans="2:12" s="9" customFormat="1" ht="19.9" customHeight="1">
      <c r="B104" s="104"/>
      <c r="D104" s="105" t="s">
        <v>112</v>
      </c>
      <c r="E104" s="106"/>
      <c r="F104" s="106"/>
      <c r="G104" s="106"/>
      <c r="H104" s="106"/>
      <c r="I104" s="106"/>
      <c r="J104" s="107">
        <f>J262</f>
        <v>0</v>
      </c>
      <c r="L104" s="104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113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12" t="str">
        <f>E7</f>
        <v>Kontejnerové stanoviště na ulici Obora,Valašské Meziříčí</v>
      </c>
      <c r="F114" s="232"/>
      <c r="G114" s="232"/>
      <c r="H114" s="232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20</v>
      </c>
      <c r="F116" s="25" t="str">
        <f>F10</f>
        <v>Valašské Meziříčí</v>
      </c>
      <c r="I116" s="27" t="s">
        <v>22</v>
      </c>
      <c r="J116" s="52" t="str">
        <f>IF(J10="","",J10)</f>
        <v>1. 12. 2023</v>
      </c>
      <c r="L116" s="32"/>
    </row>
    <row r="117" spans="2:12" s="1" customFormat="1" ht="6.95" customHeight="1">
      <c r="B117" s="32"/>
      <c r="L117" s="32"/>
    </row>
    <row r="118" spans="2:12" s="1" customFormat="1" ht="25.7" customHeight="1">
      <c r="B118" s="32"/>
      <c r="C118" s="27" t="s">
        <v>24</v>
      </c>
      <c r="F118" s="25" t="str">
        <f>E13</f>
        <v>Město Valašské Meziříčí</v>
      </c>
      <c r="I118" s="27" t="s">
        <v>30</v>
      </c>
      <c r="J118" s="30" t="str">
        <f>E19</f>
        <v>LZ-PROJEKT plus s.r.o.</v>
      </c>
      <c r="L118" s="32"/>
    </row>
    <row r="119" spans="2:12" s="1" customFormat="1" ht="15.2" customHeight="1">
      <c r="B119" s="32"/>
      <c r="C119" s="27" t="s">
        <v>28</v>
      </c>
      <c r="F119" s="25" t="str">
        <f>IF(E16="","",E16)</f>
        <v>Vyplň údaj</v>
      </c>
      <c r="I119" s="27" t="s">
        <v>33</v>
      </c>
      <c r="J119" s="30" t="str">
        <f>E22</f>
        <v>Fajfrová Irena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08"/>
      <c r="C121" s="109" t="s">
        <v>114</v>
      </c>
      <c r="D121" s="110" t="s">
        <v>61</v>
      </c>
      <c r="E121" s="110" t="s">
        <v>57</v>
      </c>
      <c r="F121" s="110" t="s">
        <v>58</v>
      </c>
      <c r="G121" s="110" t="s">
        <v>115</v>
      </c>
      <c r="H121" s="110" t="s">
        <v>116</v>
      </c>
      <c r="I121" s="110" t="s">
        <v>117</v>
      </c>
      <c r="J121" s="110" t="s">
        <v>100</v>
      </c>
      <c r="K121" s="111" t="s">
        <v>118</v>
      </c>
      <c r="L121" s="108"/>
      <c r="M121" s="59" t="s">
        <v>1</v>
      </c>
      <c r="N121" s="60" t="s">
        <v>40</v>
      </c>
      <c r="O121" s="60" t="s">
        <v>119</v>
      </c>
      <c r="P121" s="60" t="s">
        <v>120</v>
      </c>
      <c r="Q121" s="60" t="s">
        <v>121</v>
      </c>
      <c r="R121" s="60" t="s">
        <v>122</v>
      </c>
      <c r="S121" s="60" t="s">
        <v>123</v>
      </c>
      <c r="T121" s="61" t="s">
        <v>124</v>
      </c>
    </row>
    <row r="122" spans="2:63" s="1" customFormat="1" ht="22.9" customHeight="1">
      <c r="B122" s="32"/>
      <c r="C122" s="64" t="s">
        <v>125</v>
      </c>
      <c r="J122" s="112">
        <f>BK122</f>
        <v>0</v>
      </c>
      <c r="L122" s="32"/>
      <c r="M122" s="62"/>
      <c r="N122" s="53"/>
      <c r="O122" s="53"/>
      <c r="P122" s="113">
        <f>P123+P257</f>
        <v>0</v>
      </c>
      <c r="Q122" s="53"/>
      <c r="R122" s="113">
        <f>R123+R257</f>
        <v>139.77885050999998</v>
      </c>
      <c r="S122" s="53"/>
      <c r="T122" s="114">
        <f>T123+T257</f>
        <v>16.105</v>
      </c>
      <c r="AT122" s="17" t="s">
        <v>75</v>
      </c>
      <c r="AU122" s="17" t="s">
        <v>102</v>
      </c>
      <c r="BK122" s="115">
        <f>BK123+BK257</f>
        <v>0</v>
      </c>
    </row>
    <row r="123" spans="2:63" s="11" customFormat="1" ht="25.9" customHeight="1">
      <c r="B123" s="116"/>
      <c r="D123" s="117" t="s">
        <v>75</v>
      </c>
      <c r="E123" s="118" t="s">
        <v>126</v>
      </c>
      <c r="F123" s="118" t="s">
        <v>127</v>
      </c>
      <c r="I123" s="119"/>
      <c r="J123" s="120">
        <f>BK123</f>
        <v>0</v>
      </c>
      <c r="L123" s="116"/>
      <c r="M123" s="121"/>
      <c r="P123" s="122">
        <f>P124+P181+P203+P219+P240+P255</f>
        <v>0</v>
      </c>
      <c r="R123" s="122">
        <f>R124+R181+R203+R219+R240+R255</f>
        <v>139.77885050999998</v>
      </c>
      <c r="T123" s="123">
        <f>T124+T181+T203+T219+T240+T255</f>
        <v>16.105</v>
      </c>
      <c r="AR123" s="117" t="s">
        <v>81</v>
      </c>
      <c r="AT123" s="124" t="s">
        <v>75</v>
      </c>
      <c r="AU123" s="124" t="s">
        <v>76</v>
      </c>
      <c r="AY123" s="117" t="s">
        <v>128</v>
      </c>
      <c r="BK123" s="125">
        <f>BK124+BK181+BK203+BK219+BK240+BK255</f>
        <v>0</v>
      </c>
    </row>
    <row r="124" spans="2:63" s="11" customFormat="1" ht="22.9" customHeight="1">
      <c r="B124" s="116"/>
      <c r="D124" s="117" t="s">
        <v>75</v>
      </c>
      <c r="E124" s="126" t="s">
        <v>81</v>
      </c>
      <c r="F124" s="126" t="s">
        <v>129</v>
      </c>
      <c r="I124" s="119"/>
      <c r="J124" s="127">
        <f>BK124</f>
        <v>0</v>
      </c>
      <c r="L124" s="116"/>
      <c r="M124" s="121"/>
      <c r="P124" s="122">
        <f>SUM(P125:P180)</f>
        <v>0</v>
      </c>
      <c r="R124" s="122">
        <f>SUM(R125:R180)</f>
        <v>68.02132</v>
      </c>
      <c r="T124" s="123">
        <f>SUM(T125:T180)</f>
        <v>13.03</v>
      </c>
      <c r="AR124" s="117" t="s">
        <v>81</v>
      </c>
      <c r="AT124" s="124" t="s">
        <v>75</v>
      </c>
      <c r="AU124" s="124" t="s">
        <v>81</v>
      </c>
      <c r="AY124" s="117" t="s">
        <v>128</v>
      </c>
      <c r="BK124" s="125">
        <f>SUM(BK125:BK180)</f>
        <v>0</v>
      </c>
    </row>
    <row r="125" spans="2:65" s="1" customFormat="1" ht="24.2" customHeight="1">
      <c r="B125" s="128"/>
      <c r="C125" s="129" t="s">
        <v>81</v>
      </c>
      <c r="D125" s="129" t="s">
        <v>130</v>
      </c>
      <c r="E125" s="130" t="s">
        <v>131</v>
      </c>
      <c r="F125" s="131" t="s">
        <v>132</v>
      </c>
      <c r="G125" s="132" t="s">
        <v>133</v>
      </c>
      <c r="H125" s="133">
        <v>12</v>
      </c>
      <c r="I125" s="134"/>
      <c r="J125" s="135">
        <f>ROUND(I125*H125,2)</f>
        <v>0</v>
      </c>
      <c r="K125" s="131" t="s">
        <v>134</v>
      </c>
      <c r="L125" s="32"/>
      <c r="M125" s="136" t="s">
        <v>1</v>
      </c>
      <c r="N125" s="137" t="s">
        <v>41</v>
      </c>
      <c r="P125" s="138">
        <f>O125*H125</f>
        <v>0</v>
      </c>
      <c r="Q125" s="138">
        <v>0</v>
      </c>
      <c r="R125" s="138">
        <f>Q125*H125</f>
        <v>0</v>
      </c>
      <c r="S125" s="138">
        <v>0.26</v>
      </c>
      <c r="T125" s="139">
        <f>S125*H125</f>
        <v>3.12</v>
      </c>
      <c r="AR125" s="140" t="s">
        <v>135</v>
      </c>
      <c r="AT125" s="140" t="s">
        <v>130</v>
      </c>
      <c r="AU125" s="140" t="s">
        <v>85</v>
      </c>
      <c r="AY125" s="17" t="s">
        <v>128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81</v>
      </c>
      <c r="BK125" s="141">
        <f>ROUND(I125*H125,2)</f>
        <v>0</v>
      </c>
      <c r="BL125" s="17" t="s">
        <v>135</v>
      </c>
      <c r="BM125" s="140" t="s">
        <v>136</v>
      </c>
    </row>
    <row r="126" spans="2:65" s="1" customFormat="1" ht="24.2" customHeight="1">
      <c r="B126" s="128"/>
      <c r="C126" s="129" t="s">
        <v>85</v>
      </c>
      <c r="D126" s="129" t="s">
        <v>130</v>
      </c>
      <c r="E126" s="130" t="s">
        <v>137</v>
      </c>
      <c r="F126" s="131" t="s">
        <v>138</v>
      </c>
      <c r="G126" s="132" t="s">
        <v>133</v>
      </c>
      <c r="H126" s="133">
        <v>12</v>
      </c>
      <c r="I126" s="134"/>
      <c r="J126" s="135">
        <f>ROUND(I126*H126,2)</f>
        <v>0</v>
      </c>
      <c r="K126" s="131" t="s">
        <v>134</v>
      </c>
      <c r="L126" s="32"/>
      <c r="M126" s="136" t="s">
        <v>1</v>
      </c>
      <c r="N126" s="137" t="s">
        <v>41</v>
      </c>
      <c r="P126" s="138">
        <f>O126*H126</f>
        <v>0</v>
      </c>
      <c r="Q126" s="138">
        <v>0</v>
      </c>
      <c r="R126" s="138">
        <f>Q126*H126</f>
        <v>0</v>
      </c>
      <c r="S126" s="138">
        <v>0.29</v>
      </c>
      <c r="T126" s="139">
        <f>S126*H126</f>
        <v>3.4799999999999995</v>
      </c>
      <c r="AR126" s="140" t="s">
        <v>135</v>
      </c>
      <c r="AT126" s="140" t="s">
        <v>130</v>
      </c>
      <c r="AU126" s="140" t="s">
        <v>85</v>
      </c>
      <c r="AY126" s="17" t="s">
        <v>128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7" t="s">
        <v>81</v>
      </c>
      <c r="BK126" s="141">
        <f>ROUND(I126*H126,2)</f>
        <v>0</v>
      </c>
      <c r="BL126" s="17" t="s">
        <v>135</v>
      </c>
      <c r="BM126" s="140" t="s">
        <v>139</v>
      </c>
    </row>
    <row r="127" spans="2:65" s="1" customFormat="1" ht="24.2" customHeight="1">
      <c r="B127" s="128"/>
      <c r="C127" s="129" t="s">
        <v>140</v>
      </c>
      <c r="D127" s="129" t="s">
        <v>130</v>
      </c>
      <c r="E127" s="130" t="s">
        <v>141</v>
      </c>
      <c r="F127" s="131" t="s">
        <v>142</v>
      </c>
      <c r="G127" s="132" t="s">
        <v>133</v>
      </c>
      <c r="H127" s="133">
        <v>5</v>
      </c>
      <c r="I127" s="134"/>
      <c r="J127" s="135">
        <f>ROUND(I127*H127,2)</f>
        <v>0</v>
      </c>
      <c r="K127" s="131" t="s">
        <v>134</v>
      </c>
      <c r="L127" s="32"/>
      <c r="M127" s="136" t="s">
        <v>1</v>
      </c>
      <c r="N127" s="137" t="s">
        <v>41</v>
      </c>
      <c r="P127" s="138">
        <f>O127*H127</f>
        <v>0</v>
      </c>
      <c r="Q127" s="138">
        <v>0</v>
      </c>
      <c r="R127" s="138">
        <f>Q127*H127</f>
        <v>0</v>
      </c>
      <c r="S127" s="138">
        <v>0.22</v>
      </c>
      <c r="T127" s="139">
        <f>S127*H127</f>
        <v>1.1</v>
      </c>
      <c r="AR127" s="140" t="s">
        <v>135</v>
      </c>
      <c r="AT127" s="140" t="s">
        <v>130</v>
      </c>
      <c r="AU127" s="140" t="s">
        <v>85</v>
      </c>
      <c r="AY127" s="17" t="s">
        <v>128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7" t="s">
        <v>81</v>
      </c>
      <c r="BK127" s="141">
        <f>ROUND(I127*H127,2)</f>
        <v>0</v>
      </c>
      <c r="BL127" s="17" t="s">
        <v>135</v>
      </c>
      <c r="BM127" s="140" t="s">
        <v>143</v>
      </c>
    </row>
    <row r="128" spans="2:51" s="12" customFormat="1" ht="11.25">
      <c r="B128" s="142"/>
      <c r="D128" s="143" t="s">
        <v>144</v>
      </c>
      <c r="E128" s="144" t="s">
        <v>1</v>
      </c>
      <c r="F128" s="145" t="s">
        <v>145</v>
      </c>
      <c r="H128" s="144" t="s">
        <v>1</v>
      </c>
      <c r="I128" s="146"/>
      <c r="L128" s="142"/>
      <c r="M128" s="147"/>
      <c r="T128" s="148"/>
      <c r="AT128" s="144" t="s">
        <v>144</v>
      </c>
      <c r="AU128" s="144" t="s">
        <v>85</v>
      </c>
      <c r="AV128" s="12" t="s">
        <v>81</v>
      </c>
      <c r="AW128" s="12" t="s">
        <v>32</v>
      </c>
      <c r="AX128" s="12" t="s">
        <v>76</v>
      </c>
      <c r="AY128" s="144" t="s">
        <v>128</v>
      </c>
    </row>
    <row r="129" spans="2:51" s="13" customFormat="1" ht="11.25">
      <c r="B129" s="149"/>
      <c r="D129" s="143" t="s">
        <v>144</v>
      </c>
      <c r="E129" s="150" t="s">
        <v>1</v>
      </c>
      <c r="F129" s="151" t="s">
        <v>146</v>
      </c>
      <c r="H129" s="152">
        <v>5</v>
      </c>
      <c r="I129" s="153"/>
      <c r="L129" s="149"/>
      <c r="M129" s="154"/>
      <c r="T129" s="155"/>
      <c r="AT129" s="150" t="s">
        <v>144</v>
      </c>
      <c r="AU129" s="150" t="s">
        <v>85</v>
      </c>
      <c r="AV129" s="13" t="s">
        <v>85</v>
      </c>
      <c r="AW129" s="13" t="s">
        <v>32</v>
      </c>
      <c r="AX129" s="13" t="s">
        <v>81</v>
      </c>
      <c r="AY129" s="150" t="s">
        <v>128</v>
      </c>
    </row>
    <row r="130" spans="2:65" s="1" customFormat="1" ht="16.5" customHeight="1">
      <c r="B130" s="128"/>
      <c r="C130" s="129" t="s">
        <v>135</v>
      </c>
      <c r="D130" s="129" t="s">
        <v>130</v>
      </c>
      <c r="E130" s="130" t="s">
        <v>147</v>
      </c>
      <c r="F130" s="131" t="s">
        <v>148</v>
      </c>
      <c r="G130" s="132" t="s">
        <v>149</v>
      </c>
      <c r="H130" s="133">
        <v>26</v>
      </c>
      <c r="I130" s="134"/>
      <c r="J130" s="135">
        <f>ROUND(I130*H130,2)</f>
        <v>0</v>
      </c>
      <c r="K130" s="131" t="s">
        <v>150</v>
      </c>
      <c r="L130" s="32"/>
      <c r="M130" s="136" t="s">
        <v>1</v>
      </c>
      <c r="N130" s="137" t="s">
        <v>41</v>
      </c>
      <c r="P130" s="138">
        <f>O130*H130</f>
        <v>0</v>
      </c>
      <c r="Q130" s="138">
        <v>0</v>
      </c>
      <c r="R130" s="138">
        <f>Q130*H130</f>
        <v>0</v>
      </c>
      <c r="S130" s="138">
        <v>0.205</v>
      </c>
      <c r="T130" s="139">
        <f>S130*H130</f>
        <v>5.33</v>
      </c>
      <c r="AR130" s="140" t="s">
        <v>135</v>
      </c>
      <c r="AT130" s="140" t="s">
        <v>130</v>
      </c>
      <c r="AU130" s="140" t="s">
        <v>85</v>
      </c>
      <c r="AY130" s="17" t="s">
        <v>128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7" t="s">
        <v>81</v>
      </c>
      <c r="BK130" s="141">
        <f>ROUND(I130*H130,2)</f>
        <v>0</v>
      </c>
      <c r="BL130" s="17" t="s">
        <v>135</v>
      </c>
      <c r="BM130" s="140" t="s">
        <v>151</v>
      </c>
    </row>
    <row r="131" spans="2:51" s="13" customFormat="1" ht="11.25">
      <c r="B131" s="149"/>
      <c r="D131" s="143" t="s">
        <v>144</v>
      </c>
      <c r="E131" s="150" t="s">
        <v>1</v>
      </c>
      <c r="F131" s="151" t="s">
        <v>152</v>
      </c>
      <c r="H131" s="152">
        <v>26</v>
      </c>
      <c r="I131" s="153"/>
      <c r="L131" s="149"/>
      <c r="M131" s="154"/>
      <c r="T131" s="155"/>
      <c r="AT131" s="150" t="s">
        <v>144</v>
      </c>
      <c r="AU131" s="150" t="s">
        <v>85</v>
      </c>
      <c r="AV131" s="13" t="s">
        <v>85</v>
      </c>
      <c r="AW131" s="13" t="s">
        <v>32</v>
      </c>
      <c r="AX131" s="13" t="s">
        <v>81</v>
      </c>
      <c r="AY131" s="150" t="s">
        <v>128</v>
      </c>
    </row>
    <row r="132" spans="2:65" s="1" customFormat="1" ht="16.5" customHeight="1">
      <c r="B132" s="128"/>
      <c r="C132" s="129" t="s">
        <v>153</v>
      </c>
      <c r="D132" s="129" t="s">
        <v>130</v>
      </c>
      <c r="E132" s="130" t="s">
        <v>154</v>
      </c>
      <c r="F132" s="131" t="s">
        <v>155</v>
      </c>
      <c r="G132" s="132" t="s">
        <v>149</v>
      </c>
      <c r="H132" s="133">
        <v>37</v>
      </c>
      <c r="I132" s="134"/>
      <c r="J132" s="135">
        <f>ROUND(I132*H132,2)</f>
        <v>0</v>
      </c>
      <c r="K132" s="131" t="s">
        <v>134</v>
      </c>
      <c r="L132" s="32"/>
      <c r="M132" s="136" t="s">
        <v>1</v>
      </c>
      <c r="N132" s="137" t="s">
        <v>41</v>
      </c>
      <c r="P132" s="138">
        <f>O132*H132</f>
        <v>0</v>
      </c>
      <c r="Q132" s="138">
        <v>0.00056</v>
      </c>
      <c r="R132" s="138">
        <f>Q132*H132</f>
        <v>0.02072</v>
      </c>
      <c r="S132" s="138">
        <v>0</v>
      </c>
      <c r="T132" s="139">
        <f>S132*H132</f>
        <v>0</v>
      </c>
      <c r="AR132" s="140" t="s">
        <v>135</v>
      </c>
      <c r="AT132" s="140" t="s">
        <v>130</v>
      </c>
      <c r="AU132" s="140" t="s">
        <v>85</v>
      </c>
      <c r="AY132" s="17" t="s">
        <v>128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7" t="s">
        <v>81</v>
      </c>
      <c r="BK132" s="141">
        <f>ROUND(I132*H132,2)</f>
        <v>0</v>
      </c>
      <c r="BL132" s="17" t="s">
        <v>135</v>
      </c>
      <c r="BM132" s="140" t="s">
        <v>156</v>
      </c>
    </row>
    <row r="133" spans="2:51" s="13" customFormat="1" ht="11.25">
      <c r="B133" s="149"/>
      <c r="D133" s="143" t="s">
        <v>144</v>
      </c>
      <c r="E133" s="150" t="s">
        <v>1</v>
      </c>
      <c r="F133" s="151" t="s">
        <v>157</v>
      </c>
      <c r="H133" s="152">
        <v>37</v>
      </c>
      <c r="I133" s="153"/>
      <c r="L133" s="149"/>
      <c r="M133" s="154"/>
      <c r="T133" s="155"/>
      <c r="AT133" s="150" t="s">
        <v>144</v>
      </c>
      <c r="AU133" s="150" t="s">
        <v>85</v>
      </c>
      <c r="AV133" s="13" t="s">
        <v>85</v>
      </c>
      <c r="AW133" s="13" t="s">
        <v>32</v>
      </c>
      <c r="AX133" s="13" t="s">
        <v>81</v>
      </c>
      <c r="AY133" s="150" t="s">
        <v>128</v>
      </c>
    </row>
    <row r="134" spans="2:65" s="1" customFormat="1" ht="21.75" customHeight="1">
      <c r="B134" s="128"/>
      <c r="C134" s="129" t="s">
        <v>158</v>
      </c>
      <c r="D134" s="129" t="s">
        <v>130</v>
      </c>
      <c r="E134" s="130" t="s">
        <v>159</v>
      </c>
      <c r="F134" s="131" t="s">
        <v>160</v>
      </c>
      <c r="G134" s="132" t="s">
        <v>149</v>
      </c>
      <c r="H134" s="133">
        <v>37</v>
      </c>
      <c r="I134" s="134"/>
      <c r="J134" s="135">
        <f>ROUND(I134*H134,2)</f>
        <v>0</v>
      </c>
      <c r="K134" s="131" t="s">
        <v>134</v>
      </c>
      <c r="L134" s="32"/>
      <c r="M134" s="136" t="s">
        <v>1</v>
      </c>
      <c r="N134" s="137" t="s">
        <v>41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135</v>
      </c>
      <c r="AT134" s="140" t="s">
        <v>130</v>
      </c>
      <c r="AU134" s="140" t="s">
        <v>85</v>
      </c>
      <c r="AY134" s="17" t="s">
        <v>128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81</v>
      </c>
      <c r="BK134" s="141">
        <f>ROUND(I134*H134,2)</f>
        <v>0</v>
      </c>
      <c r="BL134" s="17" t="s">
        <v>135</v>
      </c>
      <c r="BM134" s="140" t="s">
        <v>161</v>
      </c>
    </row>
    <row r="135" spans="2:65" s="1" customFormat="1" ht="24.2" customHeight="1">
      <c r="B135" s="128"/>
      <c r="C135" s="129" t="s">
        <v>162</v>
      </c>
      <c r="D135" s="129" t="s">
        <v>130</v>
      </c>
      <c r="E135" s="130" t="s">
        <v>163</v>
      </c>
      <c r="F135" s="131" t="s">
        <v>164</v>
      </c>
      <c r="G135" s="132" t="s">
        <v>133</v>
      </c>
      <c r="H135" s="133">
        <v>62</v>
      </c>
      <c r="I135" s="134"/>
      <c r="J135" s="135">
        <f>ROUND(I135*H135,2)</f>
        <v>0</v>
      </c>
      <c r="K135" s="131" t="s">
        <v>134</v>
      </c>
      <c r="L135" s="32"/>
      <c r="M135" s="136" t="s">
        <v>1</v>
      </c>
      <c r="N135" s="137" t="s">
        <v>41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135</v>
      </c>
      <c r="AT135" s="140" t="s">
        <v>130</v>
      </c>
      <c r="AU135" s="140" t="s">
        <v>85</v>
      </c>
      <c r="AY135" s="17" t="s">
        <v>128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7" t="s">
        <v>81</v>
      </c>
      <c r="BK135" s="141">
        <f>ROUND(I135*H135,2)</f>
        <v>0</v>
      </c>
      <c r="BL135" s="17" t="s">
        <v>135</v>
      </c>
      <c r="BM135" s="140" t="s">
        <v>165</v>
      </c>
    </row>
    <row r="136" spans="2:51" s="13" customFormat="1" ht="11.25">
      <c r="B136" s="149"/>
      <c r="D136" s="143" t="s">
        <v>144</v>
      </c>
      <c r="E136" s="150" t="s">
        <v>89</v>
      </c>
      <c r="F136" s="151" t="s">
        <v>166</v>
      </c>
      <c r="H136" s="152">
        <v>62</v>
      </c>
      <c r="I136" s="153"/>
      <c r="L136" s="149"/>
      <c r="M136" s="154"/>
      <c r="T136" s="155"/>
      <c r="AT136" s="150" t="s">
        <v>144</v>
      </c>
      <c r="AU136" s="150" t="s">
        <v>85</v>
      </c>
      <c r="AV136" s="13" t="s">
        <v>85</v>
      </c>
      <c r="AW136" s="13" t="s">
        <v>32</v>
      </c>
      <c r="AX136" s="13" t="s">
        <v>81</v>
      </c>
      <c r="AY136" s="150" t="s">
        <v>128</v>
      </c>
    </row>
    <row r="137" spans="2:65" s="1" customFormat="1" ht="33" customHeight="1">
      <c r="B137" s="128"/>
      <c r="C137" s="129" t="s">
        <v>167</v>
      </c>
      <c r="D137" s="129" t="s">
        <v>130</v>
      </c>
      <c r="E137" s="130" t="s">
        <v>168</v>
      </c>
      <c r="F137" s="131" t="s">
        <v>169</v>
      </c>
      <c r="G137" s="132" t="s">
        <v>170</v>
      </c>
      <c r="H137" s="133">
        <v>62</v>
      </c>
      <c r="I137" s="134"/>
      <c r="J137" s="135">
        <f>ROUND(I137*H137,2)</f>
        <v>0</v>
      </c>
      <c r="K137" s="131" t="s">
        <v>134</v>
      </c>
      <c r="L137" s="32"/>
      <c r="M137" s="136" t="s">
        <v>1</v>
      </c>
      <c r="N137" s="137" t="s">
        <v>41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135</v>
      </c>
      <c r="AT137" s="140" t="s">
        <v>130</v>
      </c>
      <c r="AU137" s="140" t="s">
        <v>85</v>
      </c>
      <c r="AY137" s="17" t="s">
        <v>128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81</v>
      </c>
      <c r="BK137" s="141">
        <f>ROUND(I137*H137,2)</f>
        <v>0</v>
      </c>
      <c r="BL137" s="17" t="s">
        <v>135</v>
      </c>
      <c r="BM137" s="140" t="s">
        <v>171</v>
      </c>
    </row>
    <row r="138" spans="2:51" s="13" customFormat="1" ht="11.25">
      <c r="B138" s="149"/>
      <c r="D138" s="143" t="s">
        <v>144</v>
      </c>
      <c r="E138" s="150" t="s">
        <v>1</v>
      </c>
      <c r="F138" s="151" t="s">
        <v>166</v>
      </c>
      <c r="H138" s="152">
        <v>62</v>
      </c>
      <c r="I138" s="153"/>
      <c r="L138" s="149"/>
      <c r="M138" s="154"/>
      <c r="T138" s="155"/>
      <c r="AT138" s="150" t="s">
        <v>144</v>
      </c>
      <c r="AU138" s="150" t="s">
        <v>85</v>
      </c>
      <c r="AV138" s="13" t="s">
        <v>85</v>
      </c>
      <c r="AW138" s="13" t="s">
        <v>32</v>
      </c>
      <c r="AX138" s="13" t="s">
        <v>76</v>
      </c>
      <c r="AY138" s="150" t="s">
        <v>128</v>
      </c>
    </row>
    <row r="139" spans="2:51" s="14" customFormat="1" ht="11.25">
      <c r="B139" s="156"/>
      <c r="D139" s="143" t="s">
        <v>144</v>
      </c>
      <c r="E139" s="157" t="s">
        <v>83</v>
      </c>
      <c r="F139" s="158" t="s">
        <v>172</v>
      </c>
      <c r="H139" s="159">
        <v>62</v>
      </c>
      <c r="I139" s="160"/>
      <c r="L139" s="156"/>
      <c r="M139" s="161"/>
      <c r="T139" s="162"/>
      <c r="AT139" s="157" t="s">
        <v>144</v>
      </c>
      <c r="AU139" s="157" t="s">
        <v>85</v>
      </c>
      <c r="AV139" s="14" t="s">
        <v>135</v>
      </c>
      <c r="AW139" s="14" t="s">
        <v>32</v>
      </c>
      <c r="AX139" s="14" t="s">
        <v>81</v>
      </c>
      <c r="AY139" s="157" t="s">
        <v>128</v>
      </c>
    </row>
    <row r="140" spans="2:65" s="1" customFormat="1" ht="24.2" customHeight="1">
      <c r="B140" s="128"/>
      <c r="C140" s="129" t="s">
        <v>173</v>
      </c>
      <c r="D140" s="129" t="s">
        <v>130</v>
      </c>
      <c r="E140" s="130" t="s">
        <v>174</v>
      </c>
      <c r="F140" s="131" t="s">
        <v>175</v>
      </c>
      <c r="G140" s="132" t="s">
        <v>170</v>
      </c>
      <c r="H140" s="133">
        <v>1.5</v>
      </c>
      <c r="I140" s="134"/>
      <c r="J140" s="135">
        <f>ROUND(I140*H140,2)</f>
        <v>0</v>
      </c>
      <c r="K140" s="131" t="s">
        <v>134</v>
      </c>
      <c r="L140" s="32"/>
      <c r="M140" s="136" t="s">
        <v>1</v>
      </c>
      <c r="N140" s="137" t="s">
        <v>41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135</v>
      </c>
      <c r="AT140" s="140" t="s">
        <v>130</v>
      </c>
      <c r="AU140" s="140" t="s">
        <v>85</v>
      </c>
      <c r="AY140" s="17" t="s">
        <v>128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81</v>
      </c>
      <c r="BK140" s="141">
        <f>ROUND(I140*H140,2)</f>
        <v>0</v>
      </c>
      <c r="BL140" s="17" t="s">
        <v>135</v>
      </c>
      <c r="BM140" s="140" t="s">
        <v>176</v>
      </c>
    </row>
    <row r="141" spans="2:51" s="12" customFormat="1" ht="11.25">
      <c r="B141" s="142"/>
      <c r="D141" s="143" t="s">
        <v>144</v>
      </c>
      <c r="E141" s="144" t="s">
        <v>1</v>
      </c>
      <c r="F141" s="145" t="s">
        <v>177</v>
      </c>
      <c r="H141" s="144" t="s">
        <v>1</v>
      </c>
      <c r="I141" s="146"/>
      <c r="L141" s="142"/>
      <c r="M141" s="147"/>
      <c r="T141" s="148"/>
      <c r="AT141" s="144" t="s">
        <v>144</v>
      </c>
      <c r="AU141" s="144" t="s">
        <v>85</v>
      </c>
      <c r="AV141" s="12" t="s">
        <v>81</v>
      </c>
      <c r="AW141" s="12" t="s">
        <v>32</v>
      </c>
      <c r="AX141" s="12" t="s">
        <v>76</v>
      </c>
      <c r="AY141" s="144" t="s">
        <v>128</v>
      </c>
    </row>
    <row r="142" spans="2:51" s="13" customFormat="1" ht="11.25">
      <c r="B142" s="149"/>
      <c r="D142" s="143" t="s">
        <v>144</v>
      </c>
      <c r="E142" s="150" t="s">
        <v>92</v>
      </c>
      <c r="F142" s="151" t="s">
        <v>178</v>
      </c>
      <c r="H142" s="152">
        <v>1.5</v>
      </c>
      <c r="I142" s="153"/>
      <c r="L142" s="149"/>
      <c r="M142" s="154"/>
      <c r="T142" s="155"/>
      <c r="AT142" s="150" t="s">
        <v>144</v>
      </c>
      <c r="AU142" s="150" t="s">
        <v>85</v>
      </c>
      <c r="AV142" s="13" t="s">
        <v>85</v>
      </c>
      <c r="AW142" s="13" t="s">
        <v>32</v>
      </c>
      <c r="AX142" s="13" t="s">
        <v>81</v>
      </c>
      <c r="AY142" s="150" t="s">
        <v>128</v>
      </c>
    </row>
    <row r="143" spans="2:65" s="1" customFormat="1" ht="37.9" customHeight="1">
      <c r="B143" s="128"/>
      <c r="C143" s="129" t="s">
        <v>179</v>
      </c>
      <c r="D143" s="129" t="s">
        <v>130</v>
      </c>
      <c r="E143" s="130" t="s">
        <v>180</v>
      </c>
      <c r="F143" s="131" t="s">
        <v>181</v>
      </c>
      <c r="G143" s="132" t="s">
        <v>170</v>
      </c>
      <c r="H143" s="133">
        <v>9</v>
      </c>
      <c r="I143" s="134"/>
      <c r="J143" s="135">
        <f>ROUND(I143*H143,2)</f>
        <v>0</v>
      </c>
      <c r="K143" s="131" t="s">
        <v>134</v>
      </c>
      <c r="L143" s="32"/>
      <c r="M143" s="136" t="s">
        <v>1</v>
      </c>
      <c r="N143" s="137" t="s">
        <v>41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135</v>
      </c>
      <c r="AT143" s="140" t="s">
        <v>130</v>
      </c>
      <c r="AU143" s="140" t="s">
        <v>85</v>
      </c>
      <c r="AY143" s="17" t="s">
        <v>128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7" t="s">
        <v>81</v>
      </c>
      <c r="BK143" s="141">
        <f>ROUND(I143*H143,2)</f>
        <v>0</v>
      </c>
      <c r="BL143" s="17" t="s">
        <v>135</v>
      </c>
      <c r="BM143" s="140" t="s">
        <v>182</v>
      </c>
    </row>
    <row r="144" spans="2:51" s="12" customFormat="1" ht="11.25">
      <c r="B144" s="142"/>
      <c r="D144" s="143" t="s">
        <v>144</v>
      </c>
      <c r="E144" s="144" t="s">
        <v>1</v>
      </c>
      <c r="F144" s="145" t="s">
        <v>183</v>
      </c>
      <c r="H144" s="144" t="s">
        <v>1</v>
      </c>
      <c r="I144" s="146"/>
      <c r="L144" s="142"/>
      <c r="M144" s="147"/>
      <c r="T144" s="148"/>
      <c r="AT144" s="144" t="s">
        <v>144</v>
      </c>
      <c r="AU144" s="144" t="s">
        <v>85</v>
      </c>
      <c r="AV144" s="12" t="s">
        <v>81</v>
      </c>
      <c r="AW144" s="12" t="s">
        <v>32</v>
      </c>
      <c r="AX144" s="12" t="s">
        <v>76</v>
      </c>
      <c r="AY144" s="144" t="s">
        <v>128</v>
      </c>
    </row>
    <row r="145" spans="2:51" s="13" customFormat="1" ht="11.25">
      <c r="B145" s="149"/>
      <c r="D145" s="143" t="s">
        <v>144</v>
      </c>
      <c r="E145" s="150" t="s">
        <v>1</v>
      </c>
      <c r="F145" s="151" t="s">
        <v>184</v>
      </c>
      <c r="H145" s="152">
        <v>9</v>
      </c>
      <c r="I145" s="153"/>
      <c r="L145" s="149"/>
      <c r="M145" s="154"/>
      <c r="T145" s="155"/>
      <c r="AT145" s="150" t="s">
        <v>144</v>
      </c>
      <c r="AU145" s="150" t="s">
        <v>85</v>
      </c>
      <c r="AV145" s="13" t="s">
        <v>85</v>
      </c>
      <c r="AW145" s="13" t="s">
        <v>32</v>
      </c>
      <c r="AX145" s="13" t="s">
        <v>81</v>
      </c>
      <c r="AY145" s="150" t="s">
        <v>128</v>
      </c>
    </row>
    <row r="146" spans="2:65" s="1" customFormat="1" ht="37.9" customHeight="1">
      <c r="B146" s="128"/>
      <c r="C146" s="129" t="s">
        <v>185</v>
      </c>
      <c r="D146" s="129" t="s">
        <v>130</v>
      </c>
      <c r="E146" s="130" t="s">
        <v>186</v>
      </c>
      <c r="F146" s="131" t="s">
        <v>187</v>
      </c>
      <c r="G146" s="132" t="s">
        <v>170</v>
      </c>
      <c r="H146" s="133">
        <v>63.5</v>
      </c>
      <c r="I146" s="134"/>
      <c r="J146" s="135">
        <f>ROUND(I146*H146,2)</f>
        <v>0</v>
      </c>
      <c r="K146" s="131" t="s">
        <v>134</v>
      </c>
      <c r="L146" s="32"/>
      <c r="M146" s="136" t="s">
        <v>1</v>
      </c>
      <c r="N146" s="137" t="s">
        <v>41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135</v>
      </c>
      <c r="AT146" s="140" t="s">
        <v>130</v>
      </c>
      <c r="AU146" s="140" t="s">
        <v>85</v>
      </c>
      <c r="AY146" s="17" t="s">
        <v>128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81</v>
      </c>
      <c r="BK146" s="141">
        <f>ROUND(I146*H146,2)</f>
        <v>0</v>
      </c>
      <c r="BL146" s="17" t="s">
        <v>135</v>
      </c>
      <c r="BM146" s="140" t="s">
        <v>188</v>
      </c>
    </row>
    <row r="147" spans="2:51" s="12" customFormat="1" ht="11.25">
      <c r="B147" s="142"/>
      <c r="D147" s="143" t="s">
        <v>144</v>
      </c>
      <c r="E147" s="144" t="s">
        <v>1</v>
      </c>
      <c r="F147" s="145" t="s">
        <v>189</v>
      </c>
      <c r="H147" s="144" t="s">
        <v>1</v>
      </c>
      <c r="I147" s="146"/>
      <c r="L147" s="142"/>
      <c r="M147" s="147"/>
      <c r="T147" s="148"/>
      <c r="AT147" s="144" t="s">
        <v>144</v>
      </c>
      <c r="AU147" s="144" t="s">
        <v>85</v>
      </c>
      <c r="AV147" s="12" t="s">
        <v>81</v>
      </c>
      <c r="AW147" s="12" t="s">
        <v>32</v>
      </c>
      <c r="AX147" s="12" t="s">
        <v>76</v>
      </c>
      <c r="AY147" s="144" t="s">
        <v>128</v>
      </c>
    </row>
    <row r="148" spans="2:51" s="13" customFormat="1" ht="11.25">
      <c r="B148" s="149"/>
      <c r="D148" s="143" t="s">
        <v>144</v>
      </c>
      <c r="E148" s="150" t="s">
        <v>1</v>
      </c>
      <c r="F148" s="151" t="s">
        <v>190</v>
      </c>
      <c r="H148" s="152">
        <v>63.5</v>
      </c>
      <c r="I148" s="153"/>
      <c r="L148" s="149"/>
      <c r="M148" s="154"/>
      <c r="T148" s="155"/>
      <c r="AT148" s="150" t="s">
        <v>144</v>
      </c>
      <c r="AU148" s="150" t="s">
        <v>85</v>
      </c>
      <c r="AV148" s="13" t="s">
        <v>85</v>
      </c>
      <c r="AW148" s="13" t="s">
        <v>32</v>
      </c>
      <c r="AX148" s="13" t="s">
        <v>76</v>
      </c>
      <c r="AY148" s="150" t="s">
        <v>128</v>
      </c>
    </row>
    <row r="149" spans="2:51" s="14" customFormat="1" ht="11.25">
      <c r="B149" s="156"/>
      <c r="D149" s="143" t="s">
        <v>144</v>
      </c>
      <c r="E149" s="157" t="s">
        <v>86</v>
      </c>
      <c r="F149" s="158" t="s">
        <v>172</v>
      </c>
      <c r="H149" s="159">
        <v>63.5</v>
      </c>
      <c r="I149" s="160"/>
      <c r="L149" s="156"/>
      <c r="M149" s="161"/>
      <c r="T149" s="162"/>
      <c r="AT149" s="157" t="s">
        <v>144</v>
      </c>
      <c r="AU149" s="157" t="s">
        <v>85</v>
      </c>
      <c r="AV149" s="14" t="s">
        <v>135</v>
      </c>
      <c r="AW149" s="14" t="s">
        <v>32</v>
      </c>
      <c r="AX149" s="14" t="s">
        <v>81</v>
      </c>
      <c r="AY149" s="157" t="s">
        <v>128</v>
      </c>
    </row>
    <row r="150" spans="2:65" s="1" customFormat="1" ht="37.9" customHeight="1">
      <c r="B150" s="128"/>
      <c r="C150" s="129" t="s">
        <v>191</v>
      </c>
      <c r="D150" s="129" t="s">
        <v>130</v>
      </c>
      <c r="E150" s="130" t="s">
        <v>186</v>
      </c>
      <c r="F150" s="131" t="s">
        <v>187</v>
      </c>
      <c r="G150" s="132" t="s">
        <v>170</v>
      </c>
      <c r="H150" s="133">
        <v>4.8</v>
      </c>
      <c r="I150" s="134"/>
      <c r="J150" s="135">
        <f>ROUND(I150*H150,2)</f>
        <v>0</v>
      </c>
      <c r="K150" s="131" t="s">
        <v>134</v>
      </c>
      <c r="L150" s="32"/>
      <c r="M150" s="136" t="s">
        <v>1</v>
      </c>
      <c r="N150" s="137" t="s">
        <v>41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135</v>
      </c>
      <c r="AT150" s="140" t="s">
        <v>130</v>
      </c>
      <c r="AU150" s="140" t="s">
        <v>85</v>
      </c>
      <c r="AY150" s="17" t="s">
        <v>128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7" t="s">
        <v>81</v>
      </c>
      <c r="BK150" s="141">
        <f>ROUND(I150*H150,2)</f>
        <v>0</v>
      </c>
      <c r="BL150" s="17" t="s">
        <v>135</v>
      </c>
      <c r="BM150" s="140" t="s">
        <v>192</v>
      </c>
    </row>
    <row r="151" spans="2:51" s="12" customFormat="1" ht="11.25">
      <c r="B151" s="142"/>
      <c r="D151" s="143" t="s">
        <v>144</v>
      </c>
      <c r="E151" s="144" t="s">
        <v>1</v>
      </c>
      <c r="F151" s="145" t="s">
        <v>193</v>
      </c>
      <c r="H151" s="144" t="s">
        <v>1</v>
      </c>
      <c r="I151" s="146"/>
      <c r="L151" s="142"/>
      <c r="M151" s="147"/>
      <c r="T151" s="148"/>
      <c r="AT151" s="144" t="s">
        <v>144</v>
      </c>
      <c r="AU151" s="144" t="s">
        <v>85</v>
      </c>
      <c r="AV151" s="12" t="s">
        <v>81</v>
      </c>
      <c r="AW151" s="12" t="s">
        <v>32</v>
      </c>
      <c r="AX151" s="12" t="s">
        <v>76</v>
      </c>
      <c r="AY151" s="144" t="s">
        <v>128</v>
      </c>
    </row>
    <row r="152" spans="2:51" s="13" customFormat="1" ht="11.25">
      <c r="B152" s="149"/>
      <c r="D152" s="143" t="s">
        <v>144</v>
      </c>
      <c r="E152" s="150" t="s">
        <v>1</v>
      </c>
      <c r="F152" s="151" t="s">
        <v>194</v>
      </c>
      <c r="H152" s="152">
        <v>9.3</v>
      </c>
      <c r="I152" s="153"/>
      <c r="L152" s="149"/>
      <c r="M152" s="154"/>
      <c r="T152" s="155"/>
      <c r="AT152" s="150" t="s">
        <v>144</v>
      </c>
      <c r="AU152" s="150" t="s">
        <v>85</v>
      </c>
      <c r="AV152" s="13" t="s">
        <v>85</v>
      </c>
      <c r="AW152" s="13" t="s">
        <v>32</v>
      </c>
      <c r="AX152" s="13" t="s">
        <v>76</v>
      </c>
      <c r="AY152" s="150" t="s">
        <v>128</v>
      </c>
    </row>
    <row r="153" spans="2:51" s="13" customFormat="1" ht="11.25">
      <c r="B153" s="149"/>
      <c r="D153" s="143" t="s">
        <v>144</v>
      </c>
      <c r="E153" s="150" t="s">
        <v>1</v>
      </c>
      <c r="F153" s="151" t="s">
        <v>195</v>
      </c>
      <c r="H153" s="152">
        <v>-4.5</v>
      </c>
      <c r="I153" s="153"/>
      <c r="L153" s="149"/>
      <c r="M153" s="154"/>
      <c r="T153" s="155"/>
      <c r="AT153" s="150" t="s">
        <v>144</v>
      </c>
      <c r="AU153" s="150" t="s">
        <v>85</v>
      </c>
      <c r="AV153" s="13" t="s">
        <v>85</v>
      </c>
      <c r="AW153" s="13" t="s">
        <v>32</v>
      </c>
      <c r="AX153" s="13" t="s">
        <v>76</v>
      </c>
      <c r="AY153" s="150" t="s">
        <v>128</v>
      </c>
    </row>
    <row r="154" spans="2:51" s="14" customFormat="1" ht="11.25">
      <c r="B154" s="156"/>
      <c r="D154" s="143" t="s">
        <v>144</v>
      </c>
      <c r="E154" s="157" t="s">
        <v>1</v>
      </c>
      <c r="F154" s="158" t="s">
        <v>172</v>
      </c>
      <c r="H154" s="159">
        <v>4.8</v>
      </c>
      <c r="I154" s="160"/>
      <c r="L154" s="156"/>
      <c r="M154" s="161"/>
      <c r="T154" s="162"/>
      <c r="AT154" s="157" t="s">
        <v>144</v>
      </c>
      <c r="AU154" s="157" t="s">
        <v>85</v>
      </c>
      <c r="AV154" s="14" t="s">
        <v>135</v>
      </c>
      <c r="AW154" s="14" t="s">
        <v>32</v>
      </c>
      <c r="AX154" s="14" t="s">
        <v>81</v>
      </c>
      <c r="AY154" s="157" t="s">
        <v>128</v>
      </c>
    </row>
    <row r="155" spans="2:65" s="1" customFormat="1" ht="37.9" customHeight="1">
      <c r="B155" s="128"/>
      <c r="C155" s="129" t="s">
        <v>196</v>
      </c>
      <c r="D155" s="129" t="s">
        <v>130</v>
      </c>
      <c r="E155" s="130" t="s">
        <v>197</v>
      </c>
      <c r="F155" s="131" t="s">
        <v>198</v>
      </c>
      <c r="G155" s="132" t="s">
        <v>170</v>
      </c>
      <c r="H155" s="133">
        <v>635</v>
      </c>
      <c r="I155" s="134"/>
      <c r="J155" s="135">
        <f>ROUND(I155*H155,2)</f>
        <v>0</v>
      </c>
      <c r="K155" s="131" t="s">
        <v>134</v>
      </c>
      <c r="L155" s="32"/>
      <c r="M155" s="136" t="s">
        <v>1</v>
      </c>
      <c r="N155" s="137" t="s">
        <v>41</v>
      </c>
      <c r="P155" s="138">
        <f>O155*H155</f>
        <v>0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135</v>
      </c>
      <c r="AT155" s="140" t="s">
        <v>130</v>
      </c>
      <c r="AU155" s="140" t="s">
        <v>85</v>
      </c>
      <c r="AY155" s="17" t="s">
        <v>128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7" t="s">
        <v>81</v>
      </c>
      <c r="BK155" s="141">
        <f>ROUND(I155*H155,2)</f>
        <v>0</v>
      </c>
      <c r="BL155" s="17" t="s">
        <v>135</v>
      </c>
      <c r="BM155" s="140" t="s">
        <v>199</v>
      </c>
    </row>
    <row r="156" spans="2:51" s="13" customFormat="1" ht="11.25">
      <c r="B156" s="149"/>
      <c r="D156" s="143" t="s">
        <v>144</v>
      </c>
      <c r="E156" s="150" t="s">
        <v>1</v>
      </c>
      <c r="F156" s="151" t="s">
        <v>200</v>
      </c>
      <c r="H156" s="152">
        <v>635</v>
      </c>
      <c r="I156" s="153"/>
      <c r="L156" s="149"/>
      <c r="M156" s="154"/>
      <c r="T156" s="155"/>
      <c r="AT156" s="150" t="s">
        <v>144</v>
      </c>
      <c r="AU156" s="150" t="s">
        <v>85</v>
      </c>
      <c r="AV156" s="13" t="s">
        <v>85</v>
      </c>
      <c r="AW156" s="13" t="s">
        <v>32</v>
      </c>
      <c r="AX156" s="13" t="s">
        <v>81</v>
      </c>
      <c r="AY156" s="150" t="s">
        <v>128</v>
      </c>
    </row>
    <row r="157" spans="2:65" s="1" customFormat="1" ht="24.2" customHeight="1">
      <c r="B157" s="128"/>
      <c r="C157" s="129" t="s">
        <v>201</v>
      </c>
      <c r="D157" s="129" t="s">
        <v>130</v>
      </c>
      <c r="E157" s="130" t="s">
        <v>202</v>
      </c>
      <c r="F157" s="131" t="s">
        <v>203</v>
      </c>
      <c r="G157" s="132" t="s">
        <v>170</v>
      </c>
      <c r="H157" s="133">
        <v>4.5</v>
      </c>
      <c r="I157" s="134"/>
      <c r="J157" s="135">
        <f>ROUND(I157*H157,2)</f>
        <v>0</v>
      </c>
      <c r="K157" s="131" t="s">
        <v>134</v>
      </c>
      <c r="L157" s="32"/>
      <c r="M157" s="136" t="s">
        <v>1</v>
      </c>
      <c r="N157" s="137" t="s">
        <v>41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135</v>
      </c>
      <c r="AT157" s="140" t="s">
        <v>130</v>
      </c>
      <c r="AU157" s="140" t="s">
        <v>85</v>
      </c>
      <c r="AY157" s="17" t="s">
        <v>128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7" t="s">
        <v>81</v>
      </c>
      <c r="BK157" s="141">
        <f>ROUND(I157*H157,2)</f>
        <v>0</v>
      </c>
      <c r="BL157" s="17" t="s">
        <v>135</v>
      </c>
      <c r="BM157" s="140" t="s">
        <v>204</v>
      </c>
    </row>
    <row r="158" spans="2:51" s="12" customFormat="1" ht="11.25">
      <c r="B158" s="142"/>
      <c r="D158" s="143" t="s">
        <v>144</v>
      </c>
      <c r="E158" s="144" t="s">
        <v>1</v>
      </c>
      <c r="F158" s="145" t="s">
        <v>205</v>
      </c>
      <c r="H158" s="144" t="s">
        <v>1</v>
      </c>
      <c r="I158" s="146"/>
      <c r="L158" s="142"/>
      <c r="M158" s="147"/>
      <c r="T158" s="148"/>
      <c r="AT158" s="144" t="s">
        <v>144</v>
      </c>
      <c r="AU158" s="144" t="s">
        <v>85</v>
      </c>
      <c r="AV158" s="12" t="s">
        <v>81</v>
      </c>
      <c r="AW158" s="12" t="s">
        <v>32</v>
      </c>
      <c r="AX158" s="12" t="s">
        <v>76</v>
      </c>
      <c r="AY158" s="144" t="s">
        <v>128</v>
      </c>
    </row>
    <row r="159" spans="2:51" s="13" customFormat="1" ht="11.25">
      <c r="B159" s="149"/>
      <c r="D159" s="143" t="s">
        <v>144</v>
      </c>
      <c r="E159" s="150" t="s">
        <v>1</v>
      </c>
      <c r="F159" s="151" t="s">
        <v>206</v>
      </c>
      <c r="H159" s="152">
        <v>4.5</v>
      </c>
      <c r="I159" s="153"/>
      <c r="L159" s="149"/>
      <c r="M159" s="154"/>
      <c r="T159" s="155"/>
      <c r="AT159" s="150" t="s">
        <v>144</v>
      </c>
      <c r="AU159" s="150" t="s">
        <v>85</v>
      </c>
      <c r="AV159" s="13" t="s">
        <v>85</v>
      </c>
      <c r="AW159" s="13" t="s">
        <v>32</v>
      </c>
      <c r="AX159" s="13" t="s">
        <v>81</v>
      </c>
      <c r="AY159" s="150" t="s">
        <v>128</v>
      </c>
    </row>
    <row r="160" spans="2:65" s="1" customFormat="1" ht="33" customHeight="1">
      <c r="B160" s="128"/>
      <c r="C160" s="129" t="s">
        <v>8</v>
      </c>
      <c r="D160" s="129" t="s">
        <v>130</v>
      </c>
      <c r="E160" s="130" t="s">
        <v>207</v>
      </c>
      <c r="F160" s="131" t="s">
        <v>208</v>
      </c>
      <c r="G160" s="132" t="s">
        <v>209</v>
      </c>
      <c r="H160" s="133">
        <v>127</v>
      </c>
      <c r="I160" s="134"/>
      <c r="J160" s="135">
        <f>ROUND(I160*H160,2)</f>
        <v>0</v>
      </c>
      <c r="K160" s="131" t="s">
        <v>134</v>
      </c>
      <c r="L160" s="32"/>
      <c r="M160" s="136" t="s">
        <v>1</v>
      </c>
      <c r="N160" s="137" t="s">
        <v>41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135</v>
      </c>
      <c r="AT160" s="140" t="s">
        <v>130</v>
      </c>
      <c r="AU160" s="140" t="s">
        <v>85</v>
      </c>
      <c r="AY160" s="17" t="s">
        <v>128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7" t="s">
        <v>81</v>
      </c>
      <c r="BK160" s="141">
        <f>ROUND(I160*H160,2)</f>
        <v>0</v>
      </c>
      <c r="BL160" s="17" t="s">
        <v>135</v>
      </c>
      <c r="BM160" s="140" t="s">
        <v>210</v>
      </c>
    </row>
    <row r="161" spans="2:51" s="13" customFormat="1" ht="11.25">
      <c r="B161" s="149"/>
      <c r="D161" s="143" t="s">
        <v>144</v>
      </c>
      <c r="E161" s="150" t="s">
        <v>1</v>
      </c>
      <c r="F161" s="151" t="s">
        <v>211</v>
      </c>
      <c r="H161" s="152">
        <v>127</v>
      </c>
      <c r="I161" s="153"/>
      <c r="L161" s="149"/>
      <c r="M161" s="154"/>
      <c r="T161" s="155"/>
      <c r="AT161" s="150" t="s">
        <v>144</v>
      </c>
      <c r="AU161" s="150" t="s">
        <v>85</v>
      </c>
      <c r="AV161" s="13" t="s">
        <v>85</v>
      </c>
      <c r="AW161" s="13" t="s">
        <v>32</v>
      </c>
      <c r="AX161" s="13" t="s">
        <v>81</v>
      </c>
      <c r="AY161" s="150" t="s">
        <v>128</v>
      </c>
    </row>
    <row r="162" spans="2:65" s="1" customFormat="1" ht="16.5" customHeight="1">
      <c r="B162" s="128"/>
      <c r="C162" s="129" t="s">
        <v>212</v>
      </c>
      <c r="D162" s="129" t="s">
        <v>130</v>
      </c>
      <c r="E162" s="130" t="s">
        <v>213</v>
      </c>
      <c r="F162" s="131" t="s">
        <v>214</v>
      </c>
      <c r="G162" s="132" t="s">
        <v>170</v>
      </c>
      <c r="H162" s="133">
        <v>63.5</v>
      </c>
      <c r="I162" s="134"/>
      <c r="J162" s="135">
        <f>ROUND(I162*H162,2)</f>
        <v>0</v>
      </c>
      <c r="K162" s="131" t="s">
        <v>134</v>
      </c>
      <c r="L162" s="32"/>
      <c r="M162" s="136" t="s">
        <v>1</v>
      </c>
      <c r="N162" s="137" t="s">
        <v>41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135</v>
      </c>
      <c r="AT162" s="140" t="s">
        <v>130</v>
      </c>
      <c r="AU162" s="140" t="s">
        <v>85</v>
      </c>
      <c r="AY162" s="17" t="s">
        <v>128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7" t="s">
        <v>81</v>
      </c>
      <c r="BK162" s="141">
        <f>ROUND(I162*H162,2)</f>
        <v>0</v>
      </c>
      <c r="BL162" s="17" t="s">
        <v>135</v>
      </c>
      <c r="BM162" s="140" t="s">
        <v>215</v>
      </c>
    </row>
    <row r="163" spans="2:51" s="13" customFormat="1" ht="11.25">
      <c r="B163" s="149"/>
      <c r="D163" s="143" t="s">
        <v>144</v>
      </c>
      <c r="E163" s="150" t="s">
        <v>1</v>
      </c>
      <c r="F163" s="151" t="s">
        <v>86</v>
      </c>
      <c r="H163" s="152">
        <v>63.5</v>
      </c>
      <c r="I163" s="153"/>
      <c r="L163" s="149"/>
      <c r="M163" s="154"/>
      <c r="T163" s="155"/>
      <c r="AT163" s="150" t="s">
        <v>144</v>
      </c>
      <c r="AU163" s="150" t="s">
        <v>85</v>
      </c>
      <c r="AV163" s="13" t="s">
        <v>85</v>
      </c>
      <c r="AW163" s="13" t="s">
        <v>32</v>
      </c>
      <c r="AX163" s="13" t="s">
        <v>81</v>
      </c>
      <c r="AY163" s="150" t="s">
        <v>128</v>
      </c>
    </row>
    <row r="164" spans="2:65" s="1" customFormat="1" ht="24.2" customHeight="1">
      <c r="B164" s="128"/>
      <c r="C164" s="129" t="s">
        <v>216</v>
      </c>
      <c r="D164" s="129" t="s">
        <v>130</v>
      </c>
      <c r="E164" s="130" t="s">
        <v>217</v>
      </c>
      <c r="F164" s="131" t="s">
        <v>218</v>
      </c>
      <c r="G164" s="132" t="s">
        <v>170</v>
      </c>
      <c r="H164" s="133">
        <v>34</v>
      </c>
      <c r="I164" s="134"/>
      <c r="J164" s="135">
        <f>ROUND(I164*H164,2)</f>
        <v>0</v>
      </c>
      <c r="K164" s="131" t="s">
        <v>134</v>
      </c>
      <c r="L164" s="32"/>
      <c r="M164" s="136" t="s">
        <v>1</v>
      </c>
      <c r="N164" s="137" t="s">
        <v>41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135</v>
      </c>
      <c r="AT164" s="140" t="s">
        <v>130</v>
      </c>
      <c r="AU164" s="140" t="s">
        <v>85</v>
      </c>
      <c r="AY164" s="17" t="s">
        <v>128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7" t="s">
        <v>81</v>
      </c>
      <c r="BK164" s="141">
        <f>ROUND(I164*H164,2)</f>
        <v>0</v>
      </c>
      <c r="BL164" s="17" t="s">
        <v>135</v>
      </c>
      <c r="BM164" s="140" t="s">
        <v>219</v>
      </c>
    </row>
    <row r="165" spans="2:51" s="12" customFormat="1" ht="11.25">
      <c r="B165" s="142"/>
      <c r="D165" s="143" t="s">
        <v>144</v>
      </c>
      <c r="E165" s="144" t="s">
        <v>1</v>
      </c>
      <c r="F165" s="145" t="s">
        <v>220</v>
      </c>
      <c r="H165" s="144" t="s">
        <v>1</v>
      </c>
      <c r="I165" s="146"/>
      <c r="L165" s="142"/>
      <c r="M165" s="147"/>
      <c r="T165" s="148"/>
      <c r="AT165" s="144" t="s">
        <v>144</v>
      </c>
      <c r="AU165" s="144" t="s">
        <v>85</v>
      </c>
      <c r="AV165" s="12" t="s">
        <v>81</v>
      </c>
      <c r="AW165" s="12" t="s">
        <v>32</v>
      </c>
      <c r="AX165" s="12" t="s">
        <v>76</v>
      </c>
      <c r="AY165" s="144" t="s">
        <v>128</v>
      </c>
    </row>
    <row r="166" spans="2:51" s="13" customFormat="1" ht="11.25">
      <c r="B166" s="149"/>
      <c r="D166" s="143" t="s">
        <v>144</v>
      </c>
      <c r="E166" s="150" t="s">
        <v>1</v>
      </c>
      <c r="F166" s="151" t="s">
        <v>221</v>
      </c>
      <c r="H166" s="152">
        <v>34</v>
      </c>
      <c r="I166" s="153"/>
      <c r="L166" s="149"/>
      <c r="M166" s="154"/>
      <c r="T166" s="155"/>
      <c r="AT166" s="150" t="s">
        <v>144</v>
      </c>
      <c r="AU166" s="150" t="s">
        <v>85</v>
      </c>
      <c r="AV166" s="13" t="s">
        <v>85</v>
      </c>
      <c r="AW166" s="13" t="s">
        <v>32</v>
      </c>
      <c r="AX166" s="13" t="s">
        <v>81</v>
      </c>
      <c r="AY166" s="150" t="s">
        <v>128</v>
      </c>
    </row>
    <row r="167" spans="2:65" s="1" customFormat="1" ht="16.5" customHeight="1">
      <c r="B167" s="128"/>
      <c r="C167" s="163" t="s">
        <v>222</v>
      </c>
      <c r="D167" s="163" t="s">
        <v>223</v>
      </c>
      <c r="E167" s="164" t="s">
        <v>224</v>
      </c>
      <c r="F167" s="165" t="s">
        <v>225</v>
      </c>
      <c r="G167" s="166" t="s">
        <v>209</v>
      </c>
      <c r="H167" s="167">
        <v>68</v>
      </c>
      <c r="I167" s="168"/>
      <c r="J167" s="169">
        <f>ROUND(I167*H167,2)</f>
        <v>0</v>
      </c>
      <c r="K167" s="165" t="s">
        <v>134</v>
      </c>
      <c r="L167" s="170"/>
      <c r="M167" s="171" t="s">
        <v>1</v>
      </c>
      <c r="N167" s="172" t="s">
        <v>41</v>
      </c>
      <c r="P167" s="138">
        <f>O167*H167</f>
        <v>0</v>
      </c>
      <c r="Q167" s="138">
        <v>1</v>
      </c>
      <c r="R167" s="138">
        <f>Q167*H167</f>
        <v>68</v>
      </c>
      <c r="S167" s="138">
        <v>0</v>
      </c>
      <c r="T167" s="139">
        <f>S167*H167</f>
        <v>0</v>
      </c>
      <c r="AR167" s="140" t="s">
        <v>167</v>
      </c>
      <c r="AT167" s="140" t="s">
        <v>223</v>
      </c>
      <c r="AU167" s="140" t="s">
        <v>85</v>
      </c>
      <c r="AY167" s="17" t="s">
        <v>128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7" t="s">
        <v>81</v>
      </c>
      <c r="BK167" s="141">
        <f>ROUND(I167*H167,2)</f>
        <v>0</v>
      </c>
      <c r="BL167" s="17" t="s">
        <v>135</v>
      </c>
      <c r="BM167" s="140" t="s">
        <v>226</v>
      </c>
    </row>
    <row r="168" spans="2:51" s="13" customFormat="1" ht="11.25">
      <c r="B168" s="149"/>
      <c r="D168" s="143" t="s">
        <v>144</v>
      </c>
      <c r="F168" s="151" t="s">
        <v>227</v>
      </c>
      <c r="H168" s="152">
        <v>68</v>
      </c>
      <c r="I168" s="153"/>
      <c r="L168" s="149"/>
      <c r="M168" s="154"/>
      <c r="T168" s="155"/>
      <c r="AT168" s="150" t="s">
        <v>144</v>
      </c>
      <c r="AU168" s="150" t="s">
        <v>85</v>
      </c>
      <c r="AV168" s="13" t="s">
        <v>85</v>
      </c>
      <c r="AW168" s="13" t="s">
        <v>3</v>
      </c>
      <c r="AX168" s="13" t="s">
        <v>81</v>
      </c>
      <c r="AY168" s="150" t="s">
        <v>128</v>
      </c>
    </row>
    <row r="169" spans="2:65" s="1" customFormat="1" ht="24.2" customHeight="1">
      <c r="B169" s="128"/>
      <c r="C169" s="129" t="s">
        <v>228</v>
      </c>
      <c r="D169" s="129" t="s">
        <v>130</v>
      </c>
      <c r="E169" s="130" t="s">
        <v>229</v>
      </c>
      <c r="F169" s="131" t="s">
        <v>230</v>
      </c>
      <c r="G169" s="132" t="s">
        <v>133</v>
      </c>
      <c r="H169" s="133">
        <v>42</v>
      </c>
      <c r="I169" s="134"/>
      <c r="J169" s="135">
        <f>ROUND(I169*H169,2)</f>
        <v>0</v>
      </c>
      <c r="K169" s="131" t="s">
        <v>134</v>
      </c>
      <c r="L169" s="32"/>
      <c r="M169" s="136" t="s">
        <v>1</v>
      </c>
      <c r="N169" s="137" t="s">
        <v>41</v>
      </c>
      <c r="P169" s="138">
        <f>O169*H169</f>
        <v>0</v>
      </c>
      <c r="Q169" s="138">
        <v>0</v>
      </c>
      <c r="R169" s="138">
        <f>Q169*H169</f>
        <v>0</v>
      </c>
      <c r="S169" s="138">
        <v>0</v>
      </c>
      <c r="T169" s="139">
        <f>S169*H169</f>
        <v>0</v>
      </c>
      <c r="AR169" s="140" t="s">
        <v>135</v>
      </c>
      <c r="AT169" s="140" t="s">
        <v>130</v>
      </c>
      <c r="AU169" s="140" t="s">
        <v>85</v>
      </c>
      <c r="AY169" s="17" t="s">
        <v>128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7" t="s">
        <v>81</v>
      </c>
      <c r="BK169" s="141">
        <f>ROUND(I169*H169,2)</f>
        <v>0</v>
      </c>
      <c r="BL169" s="17" t="s">
        <v>135</v>
      </c>
      <c r="BM169" s="140" t="s">
        <v>231</v>
      </c>
    </row>
    <row r="170" spans="2:65" s="1" customFormat="1" ht="24.2" customHeight="1">
      <c r="B170" s="128"/>
      <c r="C170" s="129" t="s">
        <v>232</v>
      </c>
      <c r="D170" s="129" t="s">
        <v>130</v>
      </c>
      <c r="E170" s="130" t="s">
        <v>233</v>
      </c>
      <c r="F170" s="131" t="s">
        <v>234</v>
      </c>
      <c r="G170" s="132" t="s">
        <v>133</v>
      </c>
      <c r="H170" s="133">
        <v>30</v>
      </c>
      <c r="I170" s="134"/>
      <c r="J170" s="135">
        <f>ROUND(I170*H170,2)</f>
        <v>0</v>
      </c>
      <c r="K170" s="131" t="s">
        <v>134</v>
      </c>
      <c r="L170" s="32"/>
      <c r="M170" s="136" t="s">
        <v>1</v>
      </c>
      <c r="N170" s="137" t="s">
        <v>41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135</v>
      </c>
      <c r="AT170" s="140" t="s">
        <v>130</v>
      </c>
      <c r="AU170" s="140" t="s">
        <v>85</v>
      </c>
      <c r="AY170" s="17" t="s">
        <v>128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7" t="s">
        <v>81</v>
      </c>
      <c r="BK170" s="141">
        <f>ROUND(I170*H170,2)</f>
        <v>0</v>
      </c>
      <c r="BL170" s="17" t="s">
        <v>135</v>
      </c>
      <c r="BM170" s="140" t="s">
        <v>235</v>
      </c>
    </row>
    <row r="171" spans="2:51" s="13" customFormat="1" ht="11.25">
      <c r="B171" s="149"/>
      <c r="D171" s="143" t="s">
        <v>144</v>
      </c>
      <c r="E171" s="150" t="s">
        <v>1</v>
      </c>
      <c r="F171" s="151" t="s">
        <v>236</v>
      </c>
      <c r="H171" s="152">
        <v>30</v>
      </c>
      <c r="I171" s="153"/>
      <c r="L171" s="149"/>
      <c r="M171" s="154"/>
      <c r="T171" s="155"/>
      <c r="AT171" s="150" t="s">
        <v>144</v>
      </c>
      <c r="AU171" s="150" t="s">
        <v>85</v>
      </c>
      <c r="AV171" s="13" t="s">
        <v>85</v>
      </c>
      <c r="AW171" s="13" t="s">
        <v>32</v>
      </c>
      <c r="AX171" s="13" t="s">
        <v>76</v>
      </c>
      <c r="AY171" s="150" t="s">
        <v>128</v>
      </c>
    </row>
    <row r="172" spans="2:51" s="15" customFormat="1" ht="11.25">
      <c r="B172" s="173"/>
      <c r="D172" s="143" t="s">
        <v>144</v>
      </c>
      <c r="E172" s="174" t="s">
        <v>90</v>
      </c>
      <c r="F172" s="175" t="s">
        <v>237</v>
      </c>
      <c r="H172" s="176">
        <v>30</v>
      </c>
      <c r="I172" s="177"/>
      <c r="L172" s="173"/>
      <c r="M172" s="178"/>
      <c r="T172" s="179"/>
      <c r="AT172" s="174" t="s">
        <v>144</v>
      </c>
      <c r="AU172" s="174" t="s">
        <v>85</v>
      </c>
      <c r="AV172" s="15" t="s">
        <v>140</v>
      </c>
      <c r="AW172" s="15" t="s">
        <v>32</v>
      </c>
      <c r="AX172" s="15" t="s">
        <v>81</v>
      </c>
      <c r="AY172" s="174" t="s">
        <v>128</v>
      </c>
    </row>
    <row r="173" spans="2:65" s="1" customFormat="1" ht="24.2" customHeight="1">
      <c r="B173" s="128"/>
      <c r="C173" s="129" t="s">
        <v>7</v>
      </c>
      <c r="D173" s="129" t="s">
        <v>130</v>
      </c>
      <c r="E173" s="130" t="s">
        <v>238</v>
      </c>
      <c r="F173" s="131" t="s">
        <v>239</v>
      </c>
      <c r="G173" s="132" t="s">
        <v>133</v>
      </c>
      <c r="H173" s="133">
        <v>30</v>
      </c>
      <c r="I173" s="134"/>
      <c r="J173" s="135">
        <f>ROUND(I173*H173,2)</f>
        <v>0</v>
      </c>
      <c r="K173" s="131" t="s">
        <v>134</v>
      </c>
      <c r="L173" s="32"/>
      <c r="M173" s="136" t="s">
        <v>1</v>
      </c>
      <c r="N173" s="137" t="s">
        <v>41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135</v>
      </c>
      <c r="AT173" s="140" t="s">
        <v>130</v>
      </c>
      <c r="AU173" s="140" t="s">
        <v>85</v>
      </c>
      <c r="AY173" s="17" t="s">
        <v>128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7" t="s">
        <v>81</v>
      </c>
      <c r="BK173" s="141">
        <f>ROUND(I173*H173,2)</f>
        <v>0</v>
      </c>
      <c r="BL173" s="17" t="s">
        <v>135</v>
      </c>
      <c r="BM173" s="140" t="s">
        <v>240</v>
      </c>
    </row>
    <row r="174" spans="2:51" s="13" customFormat="1" ht="11.25">
      <c r="B174" s="149"/>
      <c r="D174" s="143" t="s">
        <v>144</v>
      </c>
      <c r="E174" s="150" t="s">
        <v>1</v>
      </c>
      <c r="F174" s="151" t="s">
        <v>90</v>
      </c>
      <c r="H174" s="152">
        <v>30</v>
      </c>
      <c r="I174" s="153"/>
      <c r="L174" s="149"/>
      <c r="M174" s="154"/>
      <c r="T174" s="155"/>
      <c r="AT174" s="150" t="s">
        <v>144</v>
      </c>
      <c r="AU174" s="150" t="s">
        <v>85</v>
      </c>
      <c r="AV174" s="13" t="s">
        <v>85</v>
      </c>
      <c r="AW174" s="13" t="s">
        <v>32</v>
      </c>
      <c r="AX174" s="13" t="s">
        <v>81</v>
      </c>
      <c r="AY174" s="150" t="s">
        <v>128</v>
      </c>
    </row>
    <row r="175" spans="2:65" s="1" customFormat="1" ht="16.5" customHeight="1">
      <c r="B175" s="128"/>
      <c r="C175" s="163" t="s">
        <v>241</v>
      </c>
      <c r="D175" s="163" t="s">
        <v>223</v>
      </c>
      <c r="E175" s="164" t="s">
        <v>242</v>
      </c>
      <c r="F175" s="165" t="s">
        <v>243</v>
      </c>
      <c r="G175" s="166" t="s">
        <v>244</v>
      </c>
      <c r="H175" s="167">
        <v>0.6</v>
      </c>
      <c r="I175" s="168"/>
      <c r="J175" s="169">
        <f>ROUND(I175*H175,2)</f>
        <v>0</v>
      </c>
      <c r="K175" s="165" t="s">
        <v>134</v>
      </c>
      <c r="L175" s="170"/>
      <c r="M175" s="171" t="s">
        <v>1</v>
      </c>
      <c r="N175" s="172" t="s">
        <v>41</v>
      </c>
      <c r="P175" s="138">
        <f>O175*H175</f>
        <v>0</v>
      </c>
      <c r="Q175" s="138">
        <v>0.001</v>
      </c>
      <c r="R175" s="138">
        <f>Q175*H175</f>
        <v>0.0006</v>
      </c>
      <c r="S175" s="138">
        <v>0</v>
      </c>
      <c r="T175" s="139">
        <f>S175*H175</f>
        <v>0</v>
      </c>
      <c r="AR175" s="140" t="s">
        <v>167</v>
      </c>
      <c r="AT175" s="140" t="s">
        <v>223</v>
      </c>
      <c r="AU175" s="140" t="s">
        <v>85</v>
      </c>
      <c r="AY175" s="17" t="s">
        <v>128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7" t="s">
        <v>81</v>
      </c>
      <c r="BK175" s="141">
        <f>ROUND(I175*H175,2)</f>
        <v>0</v>
      </c>
      <c r="BL175" s="17" t="s">
        <v>135</v>
      </c>
      <c r="BM175" s="140" t="s">
        <v>245</v>
      </c>
    </row>
    <row r="176" spans="2:51" s="13" customFormat="1" ht="11.25">
      <c r="B176" s="149"/>
      <c r="D176" s="143" t="s">
        <v>144</v>
      </c>
      <c r="F176" s="151" t="s">
        <v>246</v>
      </c>
      <c r="H176" s="152">
        <v>0.6</v>
      </c>
      <c r="I176" s="153"/>
      <c r="L176" s="149"/>
      <c r="M176" s="154"/>
      <c r="T176" s="155"/>
      <c r="AT176" s="150" t="s">
        <v>144</v>
      </c>
      <c r="AU176" s="150" t="s">
        <v>85</v>
      </c>
      <c r="AV176" s="13" t="s">
        <v>85</v>
      </c>
      <c r="AW176" s="13" t="s">
        <v>3</v>
      </c>
      <c r="AX176" s="13" t="s">
        <v>81</v>
      </c>
      <c r="AY176" s="150" t="s">
        <v>128</v>
      </c>
    </row>
    <row r="177" spans="2:65" s="1" customFormat="1" ht="21.75" customHeight="1">
      <c r="B177" s="128"/>
      <c r="C177" s="129" t="s">
        <v>247</v>
      </c>
      <c r="D177" s="129" t="s">
        <v>130</v>
      </c>
      <c r="E177" s="130" t="s">
        <v>248</v>
      </c>
      <c r="F177" s="131" t="s">
        <v>249</v>
      </c>
      <c r="G177" s="132" t="s">
        <v>133</v>
      </c>
      <c r="H177" s="133">
        <v>30</v>
      </c>
      <c r="I177" s="134"/>
      <c r="J177" s="135">
        <f>ROUND(I177*H177,2)</f>
        <v>0</v>
      </c>
      <c r="K177" s="131" t="s">
        <v>134</v>
      </c>
      <c r="L177" s="32"/>
      <c r="M177" s="136" t="s">
        <v>1</v>
      </c>
      <c r="N177" s="137" t="s">
        <v>41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135</v>
      </c>
      <c r="AT177" s="140" t="s">
        <v>130</v>
      </c>
      <c r="AU177" s="140" t="s">
        <v>85</v>
      </c>
      <c r="AY177" s="17" t="s">
        <v>128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7" t="s">
        <v>81</v>
      </c>
      <c r="BK177" s="141">
        <f>ROUND(I177*H177,2)</f>
        <v>0</v>
      </c>
      <c r="BL177" s="17" t="s">
        <v>135</v>
      </c>
      <c r="BM177" s="140" t="s">
        <v>250</v>
      </c>
    </row>
    <row r="178" spans="2:51" s="13" customFormat="1" ht="11.25">
      <c r="B178" s="149"/>
      <c r="D178" s="143" t="s">
        <v>144</v>
      </c>
      <c r="E178" s="150" t="s">
        <v>1</v>
      </c>
      <c r="F178" s="151" t="s">
        <v>90</v>
      </c>
      <c r="H178" s="152">
        <v>30</v>
      </c>
      <c r="I178" s="153"/>
      <c r="L178" s="149"/>
      <c r="M178" s="154"/>
      <c r="T178" s="155"/>
      <c r="AT178" s="150" t="s">
        <v>144</v>
      </c>
      <c r="AU178" s="150" t="s">
        <v>85</v>
      </c>
      <c r="AV178" s="13" t="s">
        <v>85</v>
      </c>
      <c r="AW178" s="13" t="s">
        <v>32</v>
      </c>
      <c r="AX178" s="13" t="s">
        <v>81</v>
      </c>
      <c r="AY178" s="150" t="s">
        <v>128</v>
      </c>
    </row>
    <row r="179" spans="2:65" s="1" customFormat="1" ht="16.5" customHeight="1">
      <c r="B179" s="128"/>
      <c r="C179" s="129" t="s">
        <v>251</v>
      </c>
      <c r="D179" s="129" t="s">
        <v>130</v>
      </c>
      <c r="E179" s="130" t="s">
        <v>252</v>
      </c>
      <c r="F179" s="131" t="s">
        <v>253</v>
      </c>
      <c r="G179" s="132" t="s">
        <v>133</v>
      </c>
      <c r="H179" s="133">
        <v>30</v>
      </c>
      <c r="I179" s="134"/>
      <c r="J179" s="135">
        <f>ROUND(I179*H179,2)</f>
        <v>0</v>
      </c>
      <c r="K179" s="131" t="s">
        <v>134</v>
      </c>
      <c r="L179" s="32"/>
      <c r="M179" s="136" t="s">
        <v>1</v>
      </c>
      <c r="N179" s="137" t="s">
        <v>41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135</v>
      </c>
      <c r="AT179" s="140" t="s">
        <v>130</v>
      </c>
      <c r="AU179" s="140" t="s">
        <v>85</v>
      </c>
      <c r="AY179" s="17" t="s">
        <v>128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7" t="s">
        <v>81</v>
      </c>
      <c r="BK179" s="141">
        <f>ROUND(I179*H179,2)</f>
        <v>0</v>
      </c>
      <c r="BL179" s="17" t="s">
        <v>135</v>
      </c>
      <c r="BM179" s="140" t="s">
        <v>254</v>
      </c>
    </row>
    <row r="180" spans="2:51" s="13" customFormat="1" ht="11.25">
      <c r="B180" s="149"/>
      <c r="D180" s="143" t="s">
        <v>144</v>
      </c>
      <c r="E180" s="150" t="s">
        <v>1</v>
      </c>
      <c r="F180" s="151" t="s">
        <v>90</v>
      </c>
      <c r="H180" s="152">
        <v>30</v>
      </c>
      <c r="I180" s="153"/>
      <c r="L180" s="149"/>
      <c r="M180" s="154"/>
      <c r="T180" s="155"/>
      <c r="AT180" s="150" t="s">
        <v>144</v>
      </c>
      <c r="AU180" s="150" t="s">
        <v>85</v>
      </c>
      <c r="AV180" s="13" t="s">
        <v>85</v>
      </c>
      <c r="AW180" s="13" t="s">
        <v>32</v>
      </c>
      <c r="AX180" s="13" t="s">
        <v>81</v>
      </c>
      <c r="AY180" s="150" t="s">
        <v>128</v>
      </c>
    </row>
    <row r="181" spans="2:63" s="11" customFormat="1" ht="22.9" customHeight="1">
      <c r="B181" s="116"/>
      <c r="D181" s="117" t="s">
        <v>75</v>
      </c>
      <c r="E181" s="126" t="s">
        <v>85</v>
      </c>
      <c r="F181" s="126" t="s">
        <v>255</v>
      </c>
      <c r="I181" s="119"/>
      <c r="J181" s="127">
        <f>BK181</f>
        <v>0</v>
      </c>
      <c r="L181" s="116"/>
      <c r="M181" s="121"/>
      <c r="P181" s="122">
        <f>SUM(P182:P202)</f>
        <v>0</v>
      </c>
      <c r="R181" s="122">
        <f>SUM(R182:R202)</f>
        <v>27.40576251</v>
      </c>
      <c r="T181" s="123">
        <f>SUM(T182:T202)</f>
        <v>0</v>
      </c>
      <c r="AR181" s="117" t="s">
        <v>81</v>
      </c>
      <c r="AT181" s="124" t="s">
        <v>75</v>
      </c>
      <c r="AU181" s="124" t="s">
        <v>81</v>
      </c>
      <c r="AY181" s="117" t="s">
        <v>128</v>
      </c>
      <c r="BK181" s="125">
        <f>SUM(BK182:BK202)</f>
        <v>0</v>
      </c>
    </row>
    <row r="182" spans="2:65" s="1" customFormat="1" ht="24.2" customHeight="1">
      <c r="B182" s="128"/>
      <c r="C182" s="129" t="s">
        <v>256</v>
      </c>
      <c r="D182" s="129" t="s">
        <v>130</v>
      </c>
      <c r="E182" s="130" t="s">
        <v>257</v>
      </c>
      <c r="F182" s="131" t="s">
        <v>258</v>
      </c>
      <c r="G182" s="132" t="s">
        <v>170</v>
      </c>
      <c r="H182" s="133">
        <v>5</v>
      </c>
      <c r="I182" s="134"/>
      <c r="J182" s="135">
        <f>ROUND(I182*H182,2)</f>
        <v>0</v>
      </c>
      <c r="K182" s="131" t="s">
        <v>134</v>
      </c>
      <c r="L182" s="32"/>
      <c r="M182" s="136" t="s">
        <v>1</v>
      </c>
      <c r="N182" s="137" t="s">
        <v>41</v>
      </c>
      <c r="P182" s="138">
        <f>O182*H182</f>
        <v>0</v>
      </c>
      <c r="Q182" s="138">
        <v>1.98</v>
      </c>
      <c r="R182" s="138">
        <f>Q182*H182</f>
        <v>9.9</v>
      </c>
      <c r="S182" s="138">
        <v>0</v>
      </c>
      <c r="T182" s="139">
        <f>S182*H182</f>
        <v>0</v>
      </c>
      <c r="AR182" s="140" t="s">
        <v>135</v>
      </c>
      <c r="AT182" s="140" t="s">
        <v>130</v>
      </c>
      <c r="AU182" s="140" t="s">
        <v>85</v>
      </c>
      <c r="AY182" s="17" t="s">
        <v>128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7" t="s">
        <v>81</v>
      </c>
      <c r="BK182" s="141">
        <f>ROUND(I182*H182,2)</f>
        <v>0</v>
      </c>
      <c r="BL182" s="17" t="s">
        <v>135</v>
      </c>
      <c r="BM182" s="140" t="s">
        <v>259</v>
      </c>
    </row>
    <row r="183" spans="2:51" s="12" customFormat="1" ht="11.25">
      <c r="B183" s="142"/>
      <c r="D183" s="143" t="s">
        <v>144</v>
      </c>
      <c r="E183" s="144" t="s">
        <v>1</v>
      </c>
      <c r="F183" s="145" t="s">
        <v>260</v>
      </c>
      <c r="H183" s="144" t="s">
        <v>1</v>
      </c>
      <c r="I183" s="146"/>
      <c r="L183" s="142"/>
      <c r="M183" s="147"/>
      <c r="T183" s="148"/>
      <c r="AT183" s="144" t="s">
        <v>144</v>
      </c>
      <c r="AU183" s="144" t="s">
        <v>85</v>
      </c>
      <c r="AV183" s="12" t="s">
        <v>81</v>
      </c>
      <c r="AW183" s="12" t="s">
        <v>32</v>
      </c>
      <c r="AX183" s="12" t="s">
        <v>76</v>
      </c>
      <c r="AY183" s="144" t="s">
        <v>128</v>
      </c>
    </row>
    <row r="184" spans="2:51" s="13" customFormat="1" ht="11.25">
      <c r="B184" s="149"/>
      <c r="D184" s="143" t="s">
        <v>144</v>
      </c>
      <c r="E184" s="150" t="s">
        <v>1</v>
      </c>
      <c r="F184" s="151" t="s">
        <v>261</v>
      </c>
      <c r="H184" s="152">
        <v>5</v>
      </c>
      <c r="I184" s="153"/>
      <c r="L184" s="149"/>
      <c r="M184" s="154"/>
      <c r="T184" s="155"/>
      <c r="AT184" s="150" t="s">
        <v>144</v>
      </c>
      <c r="AU184" s="150" t="s">
        <v>85</v>
      </c>
      <c r="AV184" s="13" t="s">
        <v>85</v>
      </c>
      <c r="AW184" s="13" t="s">
        <v>32</v>
      </c>
      <c r="AX184" s="13" t="s">
        <v>81</v>
      </c>
      <c r="AY184" s="150" t="s">
        <v>128</v>
      </c>
    </row>
    <row r="185" spans="2:65" s="1" customFormat="1" ht="16.5" customHeight="1">
      <c r="B185" s="128"/>
      <c r="C185" s="129" t="s">
        <v>262</v>
      </c>
      <c r="D185" s="129" t="s">
        <v>130</v>
      </c>
      <c r="E185" s="130" t="s">
        <v>263</v>
      </c>
      <c r="F185" s="131" t="s">
        <v>264</v>
      </c>
      <c r="G185" s="132" t="s">
        <v>170</v>
      </c>
      <c r="H185" s="133">
        <v>3</v>
      </c>
      <c r="I185" s="134"/>
      <c r="J185" s="135">
        <f>ROUND(I185*H185,2)</f>
        <v>0</v>
      </c>
      <c r="K185" s="131" t="s">
        <v>134</v>
      </c>
      <c r="L185" s="32"/>
      <c r="M185" s="136" t="s">
        <v>1</v>
      </c>
      <c r="N185" s="137" t="s">
        <v>41</v>
      </c>
      <c r="P185" s="138">
        <f>O185*H185</f>
        <v>0</v>
      </c>
      <c r="Q185" s="138">
        <v>2.30102</v>
      </c>
      <c r="R185" s="138">
        <f>Q185*H185</f>
        <v>6.90306</v>
      </c>
      <c r="S185" s="138">
        <v>0</v>
      </c>
      <c r="T185" s="139">
        <f>S185*H185</f>
        <v>0</v>
      </c>
      <c r="AR185" s="140" t="s">
        <v>135</v>
      </c>
      <c r="AT185" s="140" t="s">
        <v>130</v>
      </c>
      <c r="AU185" s="140" t="s">
        <v>85</v>
      </c>
      <c r="AY185" s="17" t="s">
        <v>128</v>
      </c>
      <c r="BE185" s="141">
        <f>IF(N185="základní",J185,0)</f>
        <v>0</v>
      </c>
      <c r="BF185" s="141">
        <f>IF(N185="snížená",J185,0)</f>
        <v>0</v>
      </c>
      <c r="BG185" s="141">
        <f>IF(N185="zákl. přenesená",J185,0)</f>
        <v>0</v>
      </c>
      <c r="BH185" s="141">
        <f>IF(N185="sníž. přenesená",J185,0)</f>
        <v>0</v>
      </c>
      <c r="BI185" s="141">
        <f>IF(N185="nulová",J185,0)</f>
        <v>0</v>
      </c>
      <c r="BJ185" s="17" t="s">
        <v>81</v>
      </c>
      <c r="BK185" s="141">
        <f>ROUND(I185*H185,2)</f>
        <v>0</v>
      </c>
      <c r="BL185" s="17" t="s">
        <v>135</v>
      </c>
      <c r="BM185" s="140" t="s">
        <v>265</v>
      </c>
    </row>
    <row r="186" spans="2:51" s="12" customFormat="1" ht="11.25">
      <c r="B186" s="142"/>
      <c r="D186" s="143" t="s">
        <v>144</v>
      </c>
      <c r="E186" s="144" t="s">
        <v>1</v>
      </c>
      <c r="F186" s="145" t="s">
        <v>266</v>
      </c>
      <c r="H186" s="144" t="s">
        <v>1</v>
      </c>
      <c r="I186" s="146"/>
      <c r="L186" s="142"/>
      <c r="M186" s="147"/>
      <c r="T186" s="148"/>
      <c r="AT186" s="144" t="s">
        <v>144</v>
      </c>
      <c r="AU186" s="144" t="s">
        <v>85</v>
      </c>
      <c r="AV186" s="12" t="s">
        <v>81</v>
      </c>
      <c r="AW186" s="12" t="s">
        <v>32</v>
      </c>
      <c r="AX186" s="12" t="s">
        <v>76</v>
      </c>
      <c r="AY186" s="144" t="s">
        <v>128</v>
      </c>
    </row>
    <row r="187" spans="2:51" s="13" customFormat="1" ht="11.25">
      <c r="B187" s="149"/>
      <c r="D187" s="143" t="s">
        <v>144</v>
      </c>
      <c r="E187" s="150" t="s">
        <v>1</v>
      </c>
      <c r="F187" s="151" t="s">
        <v>267</v>
      </c>
      <c r="H187" s="152">
        <v>3</v>
      </c>
      <c r="I187" s="153"/>
      <c r="L187" s="149"/>
      <c r="M187" s="154"/>
      <c r="T187" s="155"/>
      <c r="AT187" s="150" t="s">
        <v>144</v>
      </c>
      <c r="AU187" s="150" t="s">
        <v>85</v>
      </c>
      <c r="AV187" s="13" t="s">
        <v>85</v>
      </c>
      <c r="AW187" s="13" t="s">
        <v>32</v>
      </c>
      <c r="AX187" s="13" t="s">
        <v>81</v>
      </c>
      <c r="AY187" s="150" t="s">
        <v>128</v>
      </c>
    </row>
    <row r="188" spans="2:65" s="1" customFormat="1" ht="24.2" customHeight="1">
      <c r="B188" s="128"/>
      <c r="C188" s="129" t="s">
        <v>268</v>
      </c>
      <c r="D188" s="129" t="s">
        <v>130</v>
      </c>
      <c r="E188" s="130" t="s">
        <v>269</v>
      </c>
      <c r="F188" s="131" t="s">
        <v>270</v>
      </c>
      <c r="G188" s="132" t="s">
        <v>170</v>
      </c>
      <c r="H188" s="133">
        <v>3</v>
      </c>
      <c r="I188" s="134"/>
      <c r="J188" s="135">
        <f>ROUND(I188*H188,2)</f>
        <v>0</v>
      </c>
      <c r="K188" s="131" t="s">
        <v>134</v>
      </c>
      <c r="L188" s="32"/>
      <c r="M188" s="136" t="s">
        <v>1</v>
      </c>
      <c r="N188" s="137" t="s">
        <v>41</v>
      </c>
      <c r="P188" s="138">
        <f>O188*H188</f>
        <v>0</v>
      </c>
      <c r="Q188" s="138">
        <v>2.30102</v>
      </c>
      <c r="R188" s="138">
        <f>Q188*H188</f>
        <v>6.90306</v>
      </c>
      <c r="S188" s="138">
        <v>0</v>
      </c>
      <c r="T188" s="139">
        <f>S188*H188</f>
        <v>0</v>
      </c>
      <c r="AR188" s="140" t="s">
        <v>135</v>
      </c>
      <c r="AT188" s="140" t="s">
        <v>130</v>
      </c>
      <c r="AU188" s="140" t="s">
        <v>85</v>
      </c>
      <c r="AY188" s="17" t="s">
        <v>128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7" t="s">
        <v>81</v>
      </c>
      <c r="BK188" s="141">
        <f>ROUND(I188*H188,2)</f>
        <v>0</v>
      </c>
      <c r="BL188" s="17" t="s">
        <v>135</v>
      </c>
      <c r="BM188" s="140" t="s">
        <v>271</v>
      </c>
    </row>
    <row r="189" spans="2:51" s="12" customFormat="1" ht="11.25">
      <c r="B189" s="142"/>
      <c r="D189" s="143" t="s">
        <v>144</v>
      </c>
      <c r="E189" s="144" t="s">
        <v>1</v>
      </c>
      <c r="F189" s="145" t="s">
        <v>272</v>
      </c>
      <c r="H189" s="144" t="s">
        <v>1</v>
      </c>
      <c r="I189" s="146"/>
      <c r="L189" s="142"/>
      <c r="M189" s="147"/>
      <c r="T189" s="148"/>
      <c r="AT189" s="144" t="s">
        <v>144</v>
      </c>
      <c r="AU189" s="144" t="s">
        <v>85</v>
      </c>
      <c r="AV189" s="12" t="s">
        <v>81</v>
      </c>
      <c r="AW189" s="12" t="s">
        <v>32</v>
      </c>
      <c r="AX189" s="12" t="s">
        <v>76</v>
      </c>
      <c r="AY189" s="144" t="s">
        <v>128</v>
      </c>
    </row>
    <row r="190" spans="2:51" s="13" customFormat="1" ht="11.25">
      <c r="B190" s="149"/>
      <c r="D190" s="143" t="s">
        <v>144</v>
      </c>
      <c r="E190" s="150" t="s">
        <v>1</v>
      </c>
      <c r="F190" s="151" t="s">
        <v>267</v>
      </c>
      <c r="H190" s="152">
        <v>3</v>
      </c>
      <c r="I190" s="153"/>
      <c r="L190" s="149"/>
      <c r="M190" s="154"/>
      <c r="T190" s="155"/>
      <c r="AT190" s="150" t="s">
        <v>144</v>
      </c>
      <c r="AU190" s="150" t="s">
        <v>85</v>
      </c>
      <c r="AV190" s="13" t="s">
        <v>85</v>
      </c>
      <c r="AW190" s="13" t="s">
        <v>32</v>
      </c>
      <c r="AX190" s="13" t="s">
        <v>81</v>
      </c>
      <c r="AY190" s="150" t="s">
        <v>128</v>
      </c>
    </row>
    <row r="191" spans="2:65" s="1" customFormat="1" ht="16.5" customHeight="1">
      <c r="B191" s="128"/>
      <c r="C191" s="129" t="s">
        <v>273</v>
      </c>
      <c r="D191" s="129" t="s">
        <v>130</v>
      </c>
      <c r="E191" s="130" t="s">
        <v>274</v>
      </c>
      <c r="F191" s="131" t="s">
        <v>275</v>
      </c>
      <c r="G191" s="132" t="s">
        <v>133</v>
      </c>
      <c r="H191" s="133">
        <v>5.91</v>
      </c>
      <c r="I191" s="134"/>
      <c r="J191" s="135">
        <f>ROUND(I191*H191,2)</f>
        <v>0</v>
      </c>
      <c r="K191" s="131" t="s">
        <v>134</v>
      </c>
      <c r="L191" s="32"/>
      <c r="M191" s="136" t="s">
        <v>1</v>
      </c>
      <c r="N191" s="137" t="s">
        <v>41</v>
      </c>
      <c r="P191" s="138">
        <f>O191*H191</f>
        <v>0</v>
      </c>
      <c r="Q191" s="138">
        <v>0.00247</v>
      </c>
      <c r="R191" s="138">
        <f>Q191*H191</f>
        <v>0.0145977</v>
      </c>
      <c r="S191" s="138">
        <v>0</v>
      </c>
      <c r="T191" s="139">
        <f>S191*H191</f>
        <v>0</v>
      </c>
      <c r="AR191" s="140" t="s">
        <v>135</v>
      </c>
      <c r="AT191" s="140" t="s">
        <v>130</v>
      </c>
      <c r="AU191" s="140" t="s">
        <v>85</v>
      </c>
      <c r="AY191" s="17" t="s">
        <v>128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7" t="s">
        <v>81</v>
      </c>
      <c r="BK191" s="141">
        <f>ROUND(I191*H191,2)</f>
        <v>0</v>
      </c>
      <c r="BL191" s="17" t="s">
        <v>135</v>
      </c>
      <c r="BM191" s="140" t="s">
        <v>276</v>
      </c>
    </row>
    <row r="192" spans="2:51" s="13" customFormat="1" ht="11.25">
      <c r="B192" s="149"/>
      <c r="D192" s="143" t="s">
        <v>144</v>
      </c>
      <c r="E192" s="150" t="s">
        <v>1</v>
      </c>
      <c r="F192" s="151" t="s">
        <v>277</v>
      </c>
      <c r="H192" s="152">
        <v>1.76</v>
      </c>
      <c r="I192" s="153"/>
      <c r="L192" s="149"/>
      <c r="M192" s="154"/>
      <c r="T192" s="155"/>
      <c r="AT192" s="150" t="s">
        <v>144</v>
      </c>
      <c r="AU192" s="150" t="s">
        <v>85</v>
      </c>
      <c r="AV192" s="13" t="s">
        <v>85</v>
      </c>
      <c r="AW192" s="13" t="s">
        <v>32</v>
      </c>
      <c r="AX192" s="13" t="s">
        <v>76</v>
      </c>
      <c r="AY192" s="150" t="s">
        <v>128</v>
      </c>
    </row>
    <row r="193" spans="2:51" s="13" customFormat="1" ht="11.25">
      <c r="B193" s="149"/>
      <c r="D193" s="143" t="s">
        <v>144</v>
      </c>
      <c r="E193" s="150" t="s">
        <v>1</v>
      </c>
      <c r="F193" s="151" t="s">
        <v>278</v>
      </c>
      <c r="H193" s="152">
        <v>4.15</v>
      </c>
      <c r="I193" s="153"/>
      <c r="L193" s="149"/>
      <c r="M193" s="154"/>
      <c r="T193" s="155"/>
      <c r="AT193" s="150" t="s">
        <v>144</v>
      </c>
      <c r="AU193" s="150" t="s">
        <v>85</v>
      </c>
      <c r="AV193" s="13" t="s">
        <v>85</v>
      </c>
      <c r="AW193" s="13" t="s">
        <v>32</v>
      </c>
      <c r="AX193" s="13" t="s">
        <v>76</v>
      </c>
      <c r="AY193" s="150" t="s">
        <v>128</v>
      </c>
    </row>
    <row r="194" spans="2:51" s="14" customFormat="1" ht="11.25">
      <c r="B194" s="156"/>
      <c r="D194" s="143" t="s">
        <v>144</v>
      </c>
      <c r="E194" s="157" t="s">
        <v>1</v>
      </c>
      <c r="F194" s="158" t="s">
        <v>172</v>
      </c>
      <c r="H194" s="159">
        <v>5.91</v>
      </c>
      <c r="I194" s="160"/>
      <c r="L194" s="156"/>
      <c r="M194" s="161"/>
      <c r="T194" s="162"/>
      <c r="AT194" s="157" t="s">
        <v>144</v>
      </c>
      <c r="AU194" s="157" t="s">
        <v>85</v>
      </c>
      <c r="AV194" s="14" t="s">
        <v>135</v>
      </c>
      <c r="AW194" s="14" t="s">
        <v>32</v>
      </c>
      <c r="AX194" s="14" t="s">
        <v>81</v>
      </c>
      <c r="AY194" s="157" t="s">
        <v>128</v>
      </c>
    </row>
    <row r="195" spans="2:65" s="1" customFormat="1" ht="16.5" customHeight="1">
      <c r="B195" s="128"/>
      <c r="C195" s="129" t="s">
        <v>279</v>
      </c>
      <c r="D195" s="129" t="s">
        <v>130</v>
      </c>
      <c r="E195" s="130" t="s">
        <v>280</v>
      </c>
      <c r="F195" s="131" t="s">
        <v>281</v>
      </c>
      <c r="G195" s="132" t="s">
        <v>133</v>
      </c>
      <c r="H195" s="133">
        <v>5.91</v>
      </c>
      <c r="I195" s="134"/>
      <c r="J195" s="135">
        <f>ROUND(I195*H195,2)</f>
        <v>0</v>
      </c>
      <c r="K195" s="131" t="s">
        <v>134</v>
      </c>
      <c r="L195" s="32"/>
      <c r="M195" s="136" t="s">
        <v>1</v>
      </c>
      <c r="N195" s="137" t="s">
        <v>41</v>
      </c>
      <c r="P195" s="138">
        <f>O195*H195</f>
        <v>0</v>
      </c>
      <c r="Q195" s="138">
        <v>0</v>
      </c>
      <c r="R195" s="138">
        <f>Q195*H195</f>
        <v>0</v>
      </c>
      <c r="S195" s="138">
        <v>0</v>
      </c>
      <c r="T195" s="139">
        <f>S195*H195</f>
        <v>0</v>
      </c>
      <c r="AR195" s="140" t="s">
        <v>135</v>
      </c>
      <c r="AT195" s="140" t="s">
        <v>130</v>
      </c>
      <c r="AU195" s="140" t="s">
        <v>85</v>
      </c>
      <c r="AY195" s="17" t="s">
        <v>128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7" t="s">
        <v>81</v>
      </c>
      <c r="BK195" s="141">
        <f>ROUND(I195*H195,2)</f>
        <v>0</v>
      </c>
      <c r="BL195" s="17" t="s">
        <v>135</v>
      </c>
      <c r="BM195" s="140" t="s">
        <v>282</v>
      </c>
    </row>
    <row r="196" spans="2:65" s="1" customFormat="1" ht="21.75" customHeight="1">
      <c r="B196" s="128"/>
      <c r="C196" s="129" t="s">
        <v>91</v>
      </c>
      <c r="D196" s="129" t="s">
        <v>130</v>
      </c>
      <c r="E196" s="130" t="s">
        <v>283</v>
      </c>
      <c r="F196" s="131" t="s">
        <v>284</v>
      </c>
      <c r="G196" s="132" t="s">
        <v>209</v>
      </c>
      <c r="H196" s="133">
        <v>0.014</v>
      </c>
      <c r="I196" s="134"/>
      <c r="J196" s="135">
        <f>ROUND(I196*H196,2)</f>
        <v>0</v>
      </c>
      <c r="K196" s="131" t="s">
        <v>134</v>
      </c>
      <c r="L196" s="32"/>
      <c r="M196" s="136" t="s">
        <v>1</v>
      </c>
      <c r="N196" s="137" t="s">
        <v>41</v>
      </c>
      <c r="P196" s="138">
        <f>O196*H196</f>
        <v>0</v>
      </c>
      <c r="Q196" s="138">
        <v>1.06062</v>
      </c>
      <c r="R196" s="138">
        <f>Q196*H196</f>
        <v>0.01484868</v>
      </c>
      <c r="S196" s="138">
        <v>0</v>
      </c>
      <c r="T196" s="139">
        <f>S196*H196</f>
        <v>0</v>
      </c>
      <c r="AR196" s="140" t="s">
        <v>135</v>
      </c>
      <c r="AT196" s="140" t="s">
        <v>130</v>
      </c>
      <c r="AU196" s="140" t="s">
        <v>85</v>
      </c>
      <c r="AY196" s="17" t="s">
        <v>128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7" t="s">
        <v>81</v>
      </c>
      <c r="BK196" s="141">
        <f>ROUND(I196*H196,2)</f>
        <v>0</v>
      </c>
      <c r="BL196" s="17" t="s">
        <v>135</v>
      </c>
      <c r="BM196" s="140" t="s">
        <v>285</v>
      </c>
    </row>
    <row r="197" spans="2:51" s="13" customFormat="1" ht="11.25">
      <c r="B197" s="149"/>
      <c r="D197" s="143" t="s">
        <v>144</v>
      </c>
      <c r="E197" s="150" t="s">
        <v>1</v>
      </c>
      <c r="F197" s="151" t="s">
        <v>286</v>
      </c>
      <c r="H197" s="152">
        <v>0.014</v>
      </c>
      <c r="I197" s="153"/>
      <c r="L197" s="149"/>
      <c r="M197" s="154"/>
      <c r="T197" s="155"/>
      <c r="AT197" s="150" t="s">
        <v>144</v>
      </c>
      <c r="AU197" s="150" t="s">
        <v>85</v>
      </c>
      <c r="AV197" s="13" t="s">
        <v>85</v>
      </c>
      <c r="AW197" s="13" t="s">
        <v>32</v>
      </c>
      <c r="AX197" s="13" t="s">
        <v>81</v>
      </c>
      <c r="AY197" s="150" t="s">
        <v>128</v>
      </c>
    </row>
    <row r="198" spans="2:65" s="1" customFormat="1" ht="16.5" customHeight="1">
      <c r="B198" s="128"/>
      <c r="C198" s="129" t="s">
        <v>287</v>
      </c>
      <c r="D198" s="129" t="s">
        <v>130</v>
      </c>
      <c r="E198" s="130" t="s">
        <v>288</v>
      </c>
      <c r="F198" s="131" t="s">
        <v>289</v>
      </c>
      <c r="G198" s="132" t="s">
        <v>209</v>
      </c>
      <c r="H198" s="133">
        <v>0.091</v>
      </c>
      <c r="I198" s="134"/>
      <c r="J198" s="135">
        <f>ROUND(I198*H198,2)</f>
        <v>0</v>
      </c>
      <c r="K198" s="131" t="s">
        <v>134</v>
      </c>
      <c r="L198" s="32"/>
      <c r="M198" s="136" t="s">
        <v>1</v>
      </c>
      <c r="N198" s="137" t="s">
        <v>41</v>
      </c>
      <c r="P198" s="138">
        <f>O198*H198</f>
        <v>0</v>
      </c>
      <c r="Q198" s="138">
        <v>1.06277</v>
      </c>
      <c r="R198" s="138">
        <f>Q198*H198</f>
        <v>0.09671207</v>
      </c>
      <c r="S198" s="138">
        <v>0</v>
      </c>
      <c r="T198" s="139">
        <f>S198*H198</f>
        <v>0</v>
      </c>
      <c r="AR198" s="140" t="s">
        <v>135</v>
      </c>
      <c r="AT198" s="140" t="s">
        <v>130</v>
      </c>
      <c r="AU198" s="140" t="s">
        <v>85</v>
      </c>
      <c r="AY198" s="17" t="s">
        <v>128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7" t="s">
        <v>81</v>
      </c>
      <c r="BK198" s="141">
        <f>ROUND(I198*H198,2)</f>
        <v>0</v>
      </c>
      <c r="BL198" s="17" t="s">
        <v>135</v>
      </c>
      <c r="BM198" s="140" t="s">
        <v>290</v>
      </c>
    </row>
    <row r="199" spans="2:51" s="13" customFormat="1" ht="11.25">
      <c r="B199" s="149"/>
      <c r="D199" s="143" t="s">
        <v>144</v>
      </c>
      <c r="E199" s="150" t="s">
        <v>1</v>
      </c>
      <c r="F199" s="151" t="s">
        <v>291</v>
      </c>
      <c r="H199" s="152">
        <v>0.091</v>
      </c>
      <c r="I199" s="153"/>
      <c r="L199" s="149"/>
      <c r="M199" s="154"/>
      <c r="T199" s="155"/>
      <c r="AT199" s="150" t="s">
        <v>144</v>
      </c>
      <c r="AU199" s="150" t="s">
        <v>85</v>
      </c>
      <c r="AV199" s="13" t="s">
        <v>85</v>
      </c>
      <c r="AW199" s="13" t="s">
        <v>32</v>
      </c>
      <c r="AX199" s="13" t="s">
        <v>81</v>
      </c>
      <c r="AY199" s="150" t="s">
        <v>128</v>
      </c>
    </row>
    <row r="200" spans="2:65" s="1" customFormat="1" ht="16.5" customHeight="1">
      <c r="B200" s="128"/>
      <c r="C200" s="129" t="s">
        <v>292</v>
      </c>
      <c r="D200" s="129" t="s">
        <v>130</v>
      </c>
      <c r="E200" s="130" t="s">
        <v>293</v>
      </c>
      <c r="F200" s="131" t="s">
        <v>294</v>
      </c>
      <c r="G200" s="132" t="s">
        <v>170</v>
      </c>
      <c r="H200" s="133">
        <v>1.553</v>
      </c>
      <c r="I200" s="134"/>
      <c r="J200" s="135">
        <f>ROUND(I200*H200,2)</f>
        <v>0</v>
      </c>
      <c r="K200" s="131" t="s">
        <v>134</v>
      </c>
      <c r="L200" s="32"/>
      <c r="M200" s="136" t="s">
        <v>1</v>
      </c>
      <c r="N200" s="137" t="s">
        <v>41</v>
      </c>
      <c r="P200" s="138">
        <f>O200*H200</f>
        <v>0</v>
      </c>
      <c r="Q200" s="138">
        <v>2.30102</v>
      </c>
      <c r="R200" s="138">
        <f>Q200*H200</f>
        <v>3.5734840599999997</v>
      </c>
      <c r="S200" s="138">
        <v>0</v>
      </c>
      <c r="T200" s="139">
        <f>S200*H200</f>
        <v>0</v>
      </c>
      <c r="AR200" s="140" t="s">
        <v>135</v>
      </c>
      <c r="AT200" s="140" t="s">
        <v>130</v>
      </c>
      <c r="AU200" s="140" t="s">
        <v>85</v>
      </c>
      <c r="AY200" s="17" t="s">
        <v>128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7" t="s">
        <v>81</v>
      </c>
      <c r="BK200" s="141">
        <f>ROUND(I200*H200,2)</f>
        <v>0</v>
      </c>
      <c r="BL200" s="17" t="s">
        <v>135</v>
      </c>
      <c r="BM200" s="140" t="s">
        <v>295</v>
      </c>
    </row>
    <row r="201" spans="2:51" s="12" customFormat="1" ht="11.25">
      <c r="B201" s="142"/>
      <c r="D201" s="143" t="s">
        <v>144</v>
      </c>
      <c r="E201" s="144" t="s">
        <v>1</v>
      </c>
      <c r="F201" s="145" t="s">
        <v>177</v>
      </c>
      <c r="H201" s="144" t="s">
        <v>1</v>
      </c>
      <c r="I201" s="146"/>
      <c r="L201" s="142"/>
      <c r="M201" s="147"/>
      <c r="T201" s="148"/>
      <c r="AT201" s="144" t="s">
        <v>144</v>
      </c>
      <c r="AU201" s="144" t="s">
        <v>85</v>
      </c>
      <c r="AV201" s="12" t="s">
        <v>81</v>
      </c>
      <c r="AW201" s="12" t="s">
        <v>32</v>
      </c>
      <c r="AX201" s="12" t="s">
        <v>76</v>
      </c>
      <c r="AY201" s="144" t="s">
        <v>128</v>
      </c>
    </row>
    <row r="202" spans="2:51" s="13" customFormat="1" ht="11.25">
      <c r="B202" s="149"/>
      <c r="D202" s="143" t="s">
        <v>144</v>
      </c>
      <c r="E202" s="150" t="s">
        <v>1</v>
      </c>
      <c r="F202" s="151" t="s">
        <v>296</v>
      </c>
      <c r="H202" s="152">
        <v>1.553</v>
      </c>
      <c r="I202" s="153"/>
      <c r="L202" s="149"/>
      <c r="M202" s="154"/>
      <c r="T202" s="155"/>
      <c r="AT202" s="150" t="s">
        <v>144</v>
      </c>
      <c r="AU202" s="150" t="s">
        <v>85</v>
      </c>
      <c r="AV202" s="13" t="s">
        <v>85</v>
      </c>
      <c r="AW202" s="13" t="s">
        <v>32</v>
      </c>
      <c r="AX202" s="13" t="s">
        <v>81</v>
      </c>
      <c r="AY202" s="150" t="s">
        <v>128</v>
      </c>
    </row>
    <row r="203" spans="2:63" s="11" customFormat="1" ht="22.9" customHeight="1">
      <c r="B203" s="116"/>
      <c r="D203" s="117" t="s">
        <v>75</v>
      </c>
      <c r="E203" s="126" t="s">
        <v>153</v>
      </c>
      <c r="F203" s="126" t="s">
        <v>297</v>
      </c>
      <c r="I203" s="119"/>
      <c r="J203" s="127">
        <f>BK203</f>
        <v>0</v>
      </c>
      <c r="L203" s="116"/>
      <c r="M203" s="121"/>
      <c r="P203" s="122">
        <f>SUM(P204:P218)</f>
        <v>0</v>
      </c>
      <c r="R203" s="122">
        <f>SUM(R204:R218)</f>
        <v>36.311</v>
      </c>
      <c r="T203" s="123">
        <f>SUM(T204:T218)</f>
        <v>0</v>
      </c>
      <c r="AR203" s="117" t="s">
        <v>81</v>
      </c>
      <c r="AT203" s="124" t="s">
        <v>75</v>
      </c>
      <c r="AU203" s="124" t="s">
        <v>81</v>
      </c>
      <c r="AY203" s="117" t="s">
        <v>128</v>
      </c>
      <c r="BK203" s="125">
        <f>SUM(BK204:BK218)</f>
        <v>0</v>
      </c>
    </row>
    <row r="204" spans="2:65" s="1" customFormat="1" ht="21.75" customHeight="1">
      <c r="B204" s="128"/>
      <c r="C204" s="129" t="s">
        <v>298</v>
      </c>
      <c r="D204" s="129" t="s">
        <v>130</v>
      </c>
      <c r="E204" s="130" t="s">
        <v>299</v>
      </c>
      <c r="F204" s="131" t="s">
        <v>300</v>
      </c>
      <c r="G204" s="132" t="s">
        <v>133</v>
      </c>
      <c r="H204" s="133">
        <v>10</v>
      </c>
      <c r="I204" s="134"/>
      <c r="J204" s="135">
        <f>ROUND(I204*H204,2)</f>
        <v>0</v>
      </c>
      <c r="K204" s="131" t="s">
        <v>134</v>
      </c>
      <c r="L204" s="32"/>
      <c r="M204" s="136" t="s">
        <v>1</v>
      </c>
      <c r="N204" s="137" t="s">
        <v>41</v>
      </c>
      <c r="P204" s="138">
        <f>O204*H204</f>
        <v>0</v>
      </c>
      <c r="Q204" s="138">
        <v>0.23</v>
      </c>
      <c r="R204" s="138">
        <f>Q204*H204</f>
        <v>2.3000000000000003</v>
      </c>
      <c r="S204" s="138">
        <v>0</v>
      </c>
      <c r="T204" s="139">
        <f>S204*H204</f>
        <v>0</v>
      </c>
      <c r="AR204" s="140" t="s">
        <v>135</v>
      </c>
      <c r="AT204" s="140" t="s">
        <v>130</v>
      </c>
      <c r="AU204" s="140" t="s">
        <v>85</v>
      </c>
      <c r="AY204" s="17" t="s">
        <v>128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7" t="s">
        <v>81</v>
      </c>
      <c r="BK204" s="141">
        <f>ROUND(I204*H204,2)</f>
        <v>0</v>
      </c>
      <c r="BL204" s="17" t="s">
        <v>135</v>
      </c>
      <c r="BM204" s="140" t="s">
        <v>301</v>
      </c>
    </row>
    <row r="205" spans="2:51" s="12" customFormat="1" ht="11.25">
      <c r="B205" s="142"/>
      <c r="D205" s="143" t="s">
        <v>144</v>
      </c>
      <c r="E205" s="144" t="s">
        <v>1</v>
      </c>
      <c r="F205" s="145" t="s">
        <v>302</v>
      </c>
      <c r="H205" s="144" t="s">
        <v>1</v>
      </c>
      <c r="I205" s="146"/>
      <c r="L205" s="142"/>
      <c r="M205" s="147"/>
      <c r="T205" s="148"/>
      <c r="AT205" s="144" t="s">
        <v>144</v>
      </c>
      <c r="AU205" s="144" t="s">
        <v>85</v>
      </c>
      <c r="AV205" s="12" t="s">
        <v>81</v>
      </c>
      <c r="AW205" s="12" t="s">
        <v>32</v>
      </c>
      <c r="AX205" s="12" t="s">
        <v>76</v>
      </c>
      <c r="AY205" s="144" t="s">
        <v>128</v>
      </c>
    </row>
    <row r="206" spans="2:51" s="13" customFormat="1" ht="11.25">
      <c r="B206" s="149"/>
      <c r="D206" s="143" t="s">
        <v>144</v>
      </c>
      <c r="E206" s="150" t="s">
        <v>1</v>
      </c>
      <c r="F206" s="151" t="s">
        <v>303</v>
      </c>
      <c r="H206" s="152">
        <v>6</v>
      </c>
      <c r="I206" s="153"/>
      <c r="L206" s="149"/>
      <c r="M206" s="154"/>
      <c r="T206" s="155"/>
      <c r="AT206" s="150" t="s">
        <v>144</v>
      </c>
      <c r="AU206" s="150" t="s">
        <v>85</v>
      </c>
      <c r="AV206" s="13" t="s">
        <v>85</v>
      </c>
      <c r="AW206" s="13" t="s">
        <v>32</v>
      </c>
      <c r="AX206" s="13" t="s">
        <v>76</v>
      </c>
      <c r="AY206" s="150" t="s">
        <v>128</v>
      </c>
    </row>
    <row r="207" spans="2:51" s="13" customFormat="1" ht="11.25">
      <c r="B207" s="149"/>
      <c r="D207" s="143" t="s">
        <v>144</v>
      </c>
      <c r="E207" s="150" t="s">
        <v>1</v>
      </c>
      <c r="F207" s="151" t="s">
        <v>304</v>
      </c>
      <c r="H207" s="152">
        <v>4</v>
      </c>
      <c r="I207" s="153"/>
      <c r="L207" s="149"/>
      <c r="M207" s="154"/>
      <c r="T207" s="155"/>
      <c r="AT207" s="150" t="s">
        <v>144</v>
      </c>
      <c r="AU207" s="150" t="s">
        <v>85</v>
      </c>
      <c r="AV207" s="13" t="s">
        <v>85</v>
      </c>
      <c r="AW207" s="13" t="s">
        <v>32</v>
      </c>
      <c r="AX207" s="13" t="s">
        <v>76</v>
      </c>
      <c r="AY207" s="150" t="s">
        <v>128</v>
      </c>
    </row>
    <row r="208" spans="2:51" s="14" customFormat="1" ht="11.25">
      <c r="B208" s="156"/>
      <c r="D208" s="143" t="s">
        <v>144</v>
      </c>
      <c r="E208" s="157" t="s">
        <v>1</v>
      </c>
      <c r="F208" s="158" t="s">
        <v>172</v>
      </c>
      <c r="H208" s="159">
        <v>10</v>
      </c>
      <c r="I208" s="160"/>
      <c r="L208" s="156"/>
      <c r="M208" s="161"/>
      <c r="T208" s="162"/>
      <c r="AT208" s="157" t="s">
        <v>144</v>
      </c>
      <c r="AU208" s="157" t="s">
        <v>85</v>
      </c>
      <c r="AV208" s="14" t="s">
        <v>135</v>
      </c>
      <c r="AW208" s="14" t="s">
        <v>32</v>
      </c>
      <c r="AX208" s="14" t="s">
        <v>81</v>
      </c>
      <c r="AY208" s="157" t="s">
        <v>128</v>
      </c>
    </row>
    <row r="209" spans="2:65" s="1" customFormat="1" ht="21.75" customHeight="1">
      <c r="B209" s="128"/>
      <c r="C209" s="129" t="s">
        <v>305</v>
      </c>
      <c r="D209" s="129" t="s">
        <v>130</v>
      </c>
      <c r="E209" s="130" t="s">
        <v>306</v>
      </c>
      <c r="F209" s="131" t="s">
        <v>307</v>
      </c>
      <c r="G209" s="132" t="s">
        <v>133</v>
      </c>
      <c r="H209" s="133">
        <v>42</v>
      </c>
      <c r="I209" s="134"/>
      <c r="J209" s="135">
        <f>ROUND(I209*H209,2)</f>
        <v>0</v>
      </c>
      <c r="K209" s="131" t="s">
        <v>134</v>
      </c>
      <c r="L209" s="32"/>
      <c r="M209" s="136" t="s">
        <v>1</v>
      </c>
      <c r="N209" s="137" t="s">
        <v>41</v>
      </c>
      <c r="P209" s="138">
        <f>O209*H209</f>
        <v>0</v>
      </c>
      <c r="Q209" s="138">
        <v>0.575</v>
      </c>
      <c r="R209" s="138">
        <f>Q209*H209</f>
        <v>24.15</v>
      </c>
      <c r="S209" s="138">
        <v>0</v>
      </c>
      <c r="T209" s="139">
        <f>S209*H209</f>
        <v>0</v>
      </c>
      <c r="AR209" s="140" t="s">
        <v>135</v>
      </c>
      <c r="AT209" s="140" t="s">
        <v>130</v>
      </c>
      <c r="AU209" s="140" t="s">
        <v>85</v>
      </c>
      <c r="AY209" s="17" t="s">
        <v>128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7" t="s">
        <v>81</v>
      </c>
      <c r="BK209" s="141">
        <f>ROUND(I209*H209,2)</f>
        <v>0</v>
      </c>
      <c r="BL209" s="17" t="s">
        <v>135</v>
      </c>
      <c r="BM209" s="140" t="s">
        <v>308</v>
      </c>
    </row>
    <row r="210" spans="2:65" s="1" customFormat="1" ht="24.2" customHeight="1">
      <c r="B210" s="128"/>
      <c r="C210" s="129" t="s">
        <v>309</v>
      </c>
      <c r="D210" s="129" t="s">
        <v>130</v>
      </c>
      <c r="E210" s="130" t="s">
        <v>310</v>
      </c>
      <c r="F210" s="131" t="s">
        <v>311</v>
      </c>
      <c r="G210" s="132" t="s">
        <v>133</v>
      </c>
      <c r="H210" s="133">
        <v>10</v>
      </c>
      <c r="I210" s="134"/>
      <c r="J210" s="135">
        <f>ROUND(I210*H210,2)</f>
        <v>0</v>
      </c>
      <c r="K210" s="131" t="s">
        <v>134</v>
      </c>
      <c r="L210" s="32"/>
      <c r="M210" s="136" t="s">
        <v>1</v>
      </c>
      <c r="N210" s="137" t="s">
        <v>41</v>
      </c>
      <c r="P210" s="138">
        <f>O210*H210</f>
        <v>0</v>
      </c>
      <c r="Q210" s="138">
        <v>0.00071</v>
      </c>
      <c r="R210" s="138">
        <f>Q210*H210</f>
        <v>0.0071</v>
      </c>
      <c r="S210" s="138">
        <v>0</v>
      </c>
      <c r="T210" s="139">
        <f>S210*H210</f>
        <v>0</v>
      </c>
      <c r="AR210" s="140" t="s">
        <v>135</v>
      </c>
      <c r="AT210" s="140" t="s">
        <v>130</v>
      </c>
      <c r="AU210" s="140" t="s">
        <v>85</v>
      </c>
      <c r="AY210" s="17" t="s">
        <v>128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7" t="s">
        <v>81</v>
      </c>
      <c r="BK210" s="141">
        <f>ROUND(I210*H210,2)</f>
        <v>0</v>
      </c>
      <c r="BL210" s="17" t="s">
        <v>135</v>
      </c>
      <c r="BM210" s="140" t="s">
        <v>312</v>
      </c>
    </row>
    <row r="211" spans="2:65" s="1" customFormat="1" ht="33" customHeight="1">
      <c r="B211" s="128"/>
      <c r="C211" s="129" t="s">
        <v>313</v>
      </c>
      <c r="D211" s="129" t="s">
        <v>130</v>
      </c>
      <c r="E211" s="130" t="s">
        <v>314</v>
      </c>
      <c r="F211" s="131" t="s">
        <v>315</v>
      </c>
      <c r="G211" s="132" t="s">
        <v>133</v>
      </c>
      <c r="H211" s="133">
        <v>5</v>
      </c>
      <c r="I211" s="134"/>
      <c r="J211" s="135">
        <f>ROUND(I211*H211,2)</f>
        <v>0</v>
      </c>
      <c r="K211" s="131" t="s">
        <v>134</v>
      </c>
      <c r="L211" s="32"/>
      <c r="M211" s="136" t="s">
        <v>1</v>
      </c>
      <c r="N211" s="137" t="s">
        <v>41</v>
      </c>
      <c r="P211" s="138">
        <f>O211*H211</f>
        <v>0</v>
      </c>
      <c r="Q211" s="138">
        <v>0.10373</v>
      </c>
      <c r="R211" s="138">
        <f>Q211*H211</f>
        <v>0.51865</v>
      </c>
      <c r="S211" s="138">
        <v>0</v>
      </c>
      <c r="T211" s="139">
        <f>S211*H211</f>
        <v>0</v>
      </c>
      <c r="AR211" s="140" t="s">
        <v>135</v>
      </c>
      <c r="AT211" s="140" t="s">
        <v>130</v>
      </c>
      <c r="AU211" s="140" t="s">
        <v>85</v>
      </c>
      <c r="AY211" s="17" t="s">
        <v>128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7" t="s">
        <v>81</v>
      </c>
      <c r="BK211" s="141">
        <f>ROUND(I211*H211,2)</f>
        <v>0</v>
      </c>
      <c r="BL211" s="17" t="s">
        <v>135</v>
      </c>
      <c r="BM211" s="140" t="s">
        <v>316</v>
      </c>
    </row>
    <row r="212" spans="2:65" s="1" customFormat="1" ht="24.2" customHeight="1">
      <c r="B212" s="128"/>
      <c r="C212" s="129" t="s">
        <v>317</v>
      </c>
      <c r="D212" s="129" t="s">
        <v>130</v>
      </c>
      <c r="E212" s="130" t="s">
        <v>318</v>
      </c>
      <c r="F212" s="131" t="s">
        <v>319</v>
      </c>
      <c r="G212" s="132" t="s">
        <v>133</v>
      </c>
      <c r="H212" s="133">
        <v>5</v>
      </c>
      <c r="I212" s="134"/>
      <c r="J212" s="135">
        <f>ROUND(I212*H212,2)</f>
        <v>0</v>
      </c>
      <c r="K212" s="131" t="s">
        <v>134</v>
      </c>
      <c r="L212" s="32"/>
      <c r="M212" s="136" t="s">
        <v>1</v>
      </c>
      <c r="N212" s="137" t="s">
        <v>41</v>
      </c>
      <c r="P212" s="138">
        <f>O212*H212</f>
        <v>0</v>
      </c>
      <c r="Q212" s="138">
        <v>0.15559</v>
      </c>
      <c r="R212" s="138">
        <f>Q212*H212</f>
        <v>0.77795</v>
      </c>
      <c r="S212" s="138">
        <v>0</v>
      </c>
      <c r="T212" s="139">
        <f>S212*H212</f>
        <v>0</v>
      </c>
      <c r="AR212" s="140" t="s">
        <v>135</v>
      </c>
      <c r="AT212" s="140" t="s">
        <v>130</v>
      </c>
      <c r="AU212" s="140" t="s">
        <v>85</v>
      </c>
      <c r="AY212" s="17" t="s">
        <v>128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7" t="s">
        <v>81</v>
      </c>
      <c r="BK212" s="141">
        <f>ROUND(I212*H212,2)</f>
        <v>0</v>
      </c>
      <c r="BL212" s="17" t="s">
        <v>135</v>
      </c>
      <c r="BM212" s="140" t="s">
        <v>320</v>
      </c>
    </row>
    <row r="213" spans="2:65" s="1" customFormat="1" ht="33" customHeight="1">
      <c r="B213" s="128"/>
      <c r="C213" s="129" t="s">
        <v>321</v>
      </c>
      <c r="D213" s="129" t="s">
        <v>130</v>
      </c>
      <c r="E213" s="130" t="s">
        <v>322</v>
      </c>
      <c r="F213" s="131" t="s">
        <v>323</v>
      </c>
      <c r="G213" s="132" t="s">
        <v>133</v>
      </c>
      <c r="H213" s="133">
        <v>38</v>
      </c>
      <c r="I213" s="134"/>
      <c r="J213" s="135">
        <f>ROUND(I213*H213,2)</f>
        <v>0</v>
      </c>
      <c r="K213" s="131" t="s">
        <v>134</v>
      </c>
      <c r="L213" s="32"/>
      <c r="M213" s="136" t="s">
        <v>1</v>
      </c>
      <c r="N213" s="137" t="s">
        <v>41</v>
      </c>
      <c r="P213" s="138">
        <f>O213*H213</f>
        <v>0</v>
      </c>
      <c r="Q213" s="138">
        <v>0.08922</v>
      </c>
      <c r="R213" s="138">
        <f>Q213*H213</f>
        <v>3.39036</v>
      </c>
      <c r="S213" s="138">
        <v>0</v>
      </c>
      <c r="T213" s="139">
        <f>S213*H213</f>
        <v>0</v>
      </c>
      <c r="AR213" s="140" t="s">
        <v>135</v>
      </c>
      <c r="AT213" s="140" t="s">
        <v>130</v>
      </c>
      <c r="AU213" s="140" t="s">
        <v>85</v>
      </c>
      <c r="AY213" s="17" t="s">
        <v>128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7" t="s">
        <v>81</v>
      </c>
      <c r="BK213" s="141">
        <f>ROUND(I213*H213,2)</f>
        <v>0</v>
      </c>
      <c r="BL213" s="17" t="s">
        <v>135</v>
      </c>
      <c r="BM213" s="140" t="s">
        <v>324</v>
      </c>
    </row>
    <row r="214" spans="2:51" s="13" customFormat="1" ht="11.25">
      <c r="B214" s="149"/>
      <c r="D214" s="143" t="s">
        <v>144</v>
      </c>
      <c r="E214" s="150" t="s">
        <v>1</v>
      </c>
      <c r="F214" s="151" t="s">
        <v>325</v>
      </c>
      <c r="H214" s="152">
        <v>38</v>
      </c>
      <c r="I214" s="153"/>
      <c r="L214" s="149"/>
      <c r="M214" s="154"/>
      <c r="T214" s="155"/>
      <c r="AT214" s="150" t="s">
        <v>144</v>
      </c>
      <c r="AU214" s="150" t="s">
        <v>85</v>
      </c>
      <c r="AV214" s="13" t="s">
        <v>85</v>
      </c>
      <c r="AW214" s="13" t="s">
        <v>32</v>
      </c>
      <c r="AX214" s="13" t="s">
        <v>81</v>
      </c>
      <c r="AY214" s="150" t="s">
        <v>128</v>
      </c>
    </row>
    <row r="215" spans="2:65" s="1" customFormat="1" ht="21.75" customHeight="1">
      <c r="B215" s="128"/>
      <c r="C215" s="163" t="s">
        <v>326</v>
      </c>
      <c r="D215" s="163" t="s">
        <v>223</v>
      </c>
      <c r="E215" s="164" t="s">
        <v>327</v>
      </c>
      <c r="F215" s="165" t="s">
        <v>328</v>
      </c>
      <c r="G215" s="166" t="s">
        <v>133</v>
      </c>
      <c r="H215" s="167">
        <v>39.14</v>
      </c>
      <c r="I215" s="168"/>
      <c r="J215" s="169">
        <f>ROUND(I215*H215,2)</f>
        <v>0</v>
      </c>
      <c r="K215" s="165" t="s">
        <v>134</v>
      </c>
      <c r="L215" s="170"/>
      <c r="M215" s="171" t="s">
        <v>1</v>
      </c>
      <c r="N215" s="172" t="s">
        <v>41</v>
      </c>
      <c r="P215" s="138">
        <f>O215*H215</f>
        <v>0</v>
      </c>
      <c r="Q215" s="138">
        <v>0.131</v>
      </c>
      <c r="R215" s="138">
        <f>Q215*H215</f>
        <v>5.12734</v>
      </c>
      <c r="S215" s="138">
        <v>0</v>
      </c>
      <c r="T215" s="139">
        <f>S215*H215</f>
        <v>0</v>
      </c>
      <c r="AR215" s="140" t="s">
        <v>167</v>
      </c>
      <c r="AT215" s="140" t="s">
        <v>223</v>
      </c>
      <c r="AU215" s="140" t="s">
        <v>85</v>
      </c>
      <c r="AY215" s="17" t="s">
        <v>128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7" t="s">
        <v>81</v>
      </c>
      <c r="BK215" s="141">
        <f>ROUND(I215*H215,2)</f>
        <v>0</v>
      </c>
      <c r="BL215" s="17" t="s">
        <v>135</v>
      </c>
      <c r="BM215" s="140" t="s">
        <v>329</v>
      </c>
    </row>
    <row r="216" spans="2:51" s="13" customFormat="1" ht="11.25">
      <c r="B216" s="149"/>
      <c r="D216" s="143" t="s">
        <v>144</v>
      </c>
      <c r="E216" s="150" t="s">
        <v>1</v>
      </c>
      <c r="F216" s="151" t="s">
        <v>321</v>
      </c>
      <c r="H216" s="152">
        <v>38</v>
      </c>
      <c r="I216" s="153"/>
      <c r="L216" s="149"/>
      <c r="M216" s="154"/>
      <c r="T216" s="155"/>
      <c r="AT216" s="150" t="s">
        <v>144</v>
      </c>
      <c r="AU216" s="150" t="s">
        <v>85</v>
      </c>
      <c r="AV216" s="13" t="s">
        <v>85</v>
      </c>
      <c r="AW216" s="13" t="s">
        <v>32</v>
      </c>
      <c r="AX216" s="13" t="s">
        <v>81</v>
      </c>
      <c r="AY216" s="150" t="s">
        <v>128</v>
      </c>
    </row>
    <row r="217" spans="2:51" s="13" customFormat="1" ht="11.25">
      <c r="B217" s="149"/>
      <c r="D217" s="143" t="s">
        <v>144</v>
      </c>
      <c r="F217" s="151" t="s">
        <v>330</v>
      </c>
      <c r="H217" s="152">
        <v>39.14</v>
      </c>
      <c r="I217" s="153"/>
      <c r="L217" s="149"/>
      <c r="M217" s="154"/>
      <c r="T217" s="155"/>
      <c r="AT217" s="150" t="s">
        <v>144</v>
      </c>
      <c r="AU217" s="150" t="s">
        <v>85</v>
      </c>
      <c r="AV217" s="13" t="s">
        <v>85</v>
      </c>
      <c r="AW217" s="13" t="s">
        <v>3</v>
      </c>
      <c r="AX217" s="13" t="s">
        <v>81</v>
      </c>
      <c r="AY217" s="150" t="s">
        <v>128</v>
      </c>
    </row>
    <row r="218" spans="2:65" s="1" customFormat="1" ht="21.75" customHeight="1">
      <c r="B218" s="128"/>
      <c r="C218" s="129" t="s">
        <v>331</v>
      </c>
      <c r="D218" s="129" t="s">
        <v>130</v>
      </c>
      <c r="E218" s="130" t="s">
        <v>332</v>
      </c>
      <c r="F218" s="131" t="s">
        <v>333</v>
      </c>
      <c r="G218" s="132" t="s">
        <v>149</v>
      </c>
      <c r="H218" s="133">
        <v>11</v>
      </c>
      <c r="I218" s="134"/>
      <c r="J218" s="135">
        <f>ROUND(I218*H218,2)</f>
        <v>0</v>
      </c>
      <c r="K218" s="131" t="s">
        <v>134</v>
      </c>
      <c r="L218" s="32"/>
      <c r="M218" s="136" t="s">
        <v>1</v>
      </c>
      <c r="N218" s="137" t="s">
        <v>41</v>
      </c>
      <c r="P218" s="138">
        <f>O218*H218</f>
        <v>0</v>
      </c>
      <c r="Q218" s="138">
        <v>0.0036</v>
      </c>
      <c r="R218" s="138">
        <f>Q218*H218</f>
        <v>0.039599999999999996</v>
      </c>
      <c r="S218" s="138">
        <v>0</v>
      </c>
      <c r="T218" s="139">
        <f>S218*H218</f>
        <v>0</v>
      </c>
      <c r="AR218" s="140" t="s">
        <v>135</v>
      </c>
      <c r="AT218" s="140" t="s">
        <v>130</v>
      </c>
      <c r="AU218" s="140" t="s">
        <v>85</v>
      </c>
      <c r="AY218" s="17" t="s">
        <v>128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7" t="s">
        <v>81</v>
      </c>
      <c r="BK218" s="141">
        <f>ROUND(I218*H218,2)</f>
        <v>0</v>
      </c>
      <c r="BL218" s="17" t="s">
        <v>135</v>
      </c>
      <c r="BM218" s="140" t="s">
        <v>334</v>
      </c>
    </row>
    <row r="219" spans="2:63" s="11" customFormat="1" ht="22.9" customHeight="1">
      <c r="B219" s="116"/>
      <c r="D219" s="117" t="s">
        <v>75</v>
      </c>
      <c r="E219" s="126" t="s">
        <v>173</v>
      </c>
      <c r="F219" s="126" t="s">
        <v>335</v>
      </c>
      <c r="I219" s="119"/>
      <c r="J219" s="127">
        <f>BK219</f>
        <v>0</v>
      </c>
      <c r="L219" s="116"/>
      <c r="M219" s="121"/>
      <c r="P219" s="122">
        <f>SUM(P220:P239)</f>
        <v>0</v>
      </c>
      <c r="R219" s="122">
        <f>SUM(R220:R239)</f>
        <v>8.040768</v>
      </c>
      <c r="T219" s="123">
        <f>SUM(T220:T239)</f>
        <v>3.075</v>
      </c>
      <c r="AR219" s="117" t="s">
        <v>81</v>
      </c>
      <c r="AT219" s="124" t="s">
        <v>75</v>
      </c>
      <c r="AU219" s="124" t="s">
        <v>81</v>
      </c>
      <c r="AY219" s="117" t="s">
        <v>128</v>
      </c>
      <c r="BK219" s="125">
        <f>SUM(BK220:BK239)</f>
        <v>0</v>
      </c>
    </row>
    <row r="220" spans="2:65" s="1" customFormat="1" ht="24.2" customHeight="1">
      <c r="B220" s="128"/>
      <c r="C220" s="129" t="s">
        <v>336</v>
      </c>
      <c r="D220" s="129" t="s">
        <v>130</v>
      </c>
      <c r="E220" s="130" t="s">
        <v>337</v>
      </c>
      <c r="F220" s="131" t="s">
        <v>338</v>
      </c>
      <c r="G220" s="132" t="s">
        <v>133</v>
      </c>
      <c r="H220" s="133">
        <v>2</v>
      </c>
      <c r="I220" s="134"/>
      <c r="J220" s="135">
        <f>ROUND(I220*H220,2)</f>
        <v>0</v>
      </c>
      <c r="K220" s="131" t="s">
        <v>134</v>
      </c>
      <c r="L220" s="32"/>
      <c r="M220" s="136" t="s">
        <v>1</v>
      </c>
      <c r="N220" s="137" t="s">
        <v>41</v>
      </c>
      <c r="P220" s="138">
        <f>O220*H220</f>
        <v>0</v>
      </c>
      <c r="Q220" s="138">
        <v>0.00145</v>
      </c>
      <c r="R220" s="138">
        <f>Q220*H220</f>
        <v>0.0029</v>
      </c>
      <c r="S220" s="138">
        <v>0</v>
      </c>
      <c r="T220" s="139">
        <f>S220*H220</f>
        <v>0</v>
      </c>
      <c r="AR220" s="140" t="s">
        <v>135</v>
      </c>
      <c r="AT220" s="140" t="s">
        <v>130</v>
      </c>
      <c r="AU220" s="140" t="s">
        <v>85</v>
      </c>
      <c r="AY220" s="17" t="s">
        <v>128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7" t="s">
        <v>81</v>
      </c>
      <c r="BK220" s="141">
        <f>ROUND(I220*H220,2)</f>
        <v>0</v>
      </c>
      <c r="BL220" s="17" t="s">
        <v>135</v>
      </c>
      <c r="BM220" s="140" t="s">
        <v>339</v>
      </c>
    </row>
    <row r="221" spans="2:51" s="13" customFormat="1" ht="11.25">
      <c r="B221" s="149"/>
      <c r="D221" s="143" t="s">
        <v>144</v>
      </c>
      <c r="E221" s="150" t="s">
        <v>1</v>
      </c>
      <c r="F221" s="151" t="s">
        <v>340</v>
      </c>
      <c r="H221" s="152">
        <v>2</v>
      </c>
      <c r="I221" s="153"/>
      <c r="L221" s="149"/>
      <c r="M221" s="154"/>
      <c r="T221" s="155"/>
      <c r="AT221" s="150" t="s">
        <v>144</v>
      </c>
      <c r="AU221" s="150" t="s">
        <v>85</v>
      </c>
      <c r="AV221" s="13" t="s">
        <v>85</v>
      </c>
      <c r="AW221" s="13" t="s">
        <v>32</v>
      </c>
      <c r="AX221" s="13" t="s">
        <v>81</v>
      </c>
      <c r="AY221" s="150" t="s">
        <v>128</v>
      </c>
    </row>
    <row r="222" spans="2:65" s="1" customFormat="1" ht="16.5" customHeight="1">
      <c r="B222" s="128"/>
      <c r="C222" s="129" t="s">
        <v>341</v>
      </c>
      <c r="D222" s="129" t="s">
        <v>130</v>
      </c>
      <c r="E222" s="130" t="s">
        <v>342</v>
      </c>
      <c r="F222" s="131" t="s">
        <v>343</v>
      </c>
      <c r="G222" s="132" t="s">
        <v>133</v>
      </c>
      <c r="H222" s="133">
        <v>2</v>
      </c>
      <c r="I222" s="134"/>
      <c r="J222" s="135">
        <f>ROUND(I222*H222,2)</f>
        <v>0</v>
      </c>
      <c r="K222" s="131" t="s">
        <v>134</v>
      </c>
      <c r="L222" s="32"/>
      <c r="M222" s="136" t="s">
        <v>1</v>
      </c>
      <c r="N222" s="137" t="s">
        <v>41</v>
      </c>
      <c r="P222" s="138">
        <f>O222*H222</f>
        <v>0</v>
      </c>
      <c r="Q222" s="138">
        <v>1E-05</v>
      </c>
      <c r="R222" s="138">
        <f>Q222*H222</f>
        <v>2E-05</v>
      </c>
      <c r="S222" s="138">
        <v>0</v>
      </c>
      <c r="T222" s="139">
        <f>S222*H222</f>
        <v>0</v>
      </c>
      <c r="AR222" s="140" t="s">
        <v>135</v>
      </c>
      <c r="AT222" s="140" t="s">
        <v>130</v>
      </c>
      <c r="AU222" s="140" t="s">
        <v>85</v>
      </c>
      <c r="AY222" s="17" t="s">
        <v>128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7" t="s">
        <v>81</v>
      </c>
      <c r="BK222" s="141">
        <f>ROUND(I222*H222,2)</f>
        <v>0</v>
      </c>
      <c r="BL222" s="17" t="s">
        <v>135</v>
      </c>
      <c r="BM222" s="140" t="s">
        <v>344</v>
      </c>
    </row>
    <row r="223" spans="2:65" s="1" customFormat="1" ht="33" customHeight="1">
      <c r="B223" s="128"/>
      <c r="C223" s="129" t="s">
        <v>345</v>
      </c>
      <c r="D223" s="129" t="s">
        <v>130</v>
      </c>
      <c r="E223" s="130" t="s">
        <v>346</v>
      </c>
      <c r="F223" s="131" t="s">
        <v>347</v>
      </c>
      <c r="G223" s="132" t="s">
        <v>149</v>
      </c>
      <c r="H223" s="133">
        <v>10</v>
      </c>
      <c r="I223" s="134"/>
      <c r="J223" s="135">
        <f>ROUND(I223*H223,2)</f>
        <v>0</v>
      </c>
      <c r="K223" s="131" t="s">
        <v>134</v>
      </c>
      <c r="L223" s="32"/>
      <c r="M223" s="136" t="s">
        <v>1</v>
      </c>
      <c r="N223" s="137" t="s">
        <v>41</v>
      </c>
      <c r="P223" s="138">
        <f>O223*H223</f>
        <v>0</v>
      </c>
      <c r="Q223" s="138">
        <v>0.1554</v>
      </c>
      <c r="R223" s="138">
        <f>Q223*H223</f>
        <v>1.554</v>
      </c>
      <c r="S223" s="138">
        <v>0</v>
      </c>
      <c r="T223" s="139">
        <f>S223*H223</f>
        <v>0</v>
      </c>
      <c r="AR223" s="140" t="s">
        <v>135</v>
      </c>
      <c r="AT223" s="140" t="s">
        <v>130</v>
      </c>
      <c r="AU223" s="140" t="s">
        <v>85</v>
      </c>
      <c r="AY223" s="17" t="s">
        <v>128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7" t="s">
        <v>81</v>
      </c>
      <c r="BK223" s="141">
        <f>ROUND(I223*H223,2)</f>
        <v>0</v>
      </c>
      <c r="BL223" s="17" t="s">
        <v>135</v>
      </c>
      <c r="BM223" s="140" t="s">
        <v>348</v>
      </c>
    </row>
    <row r="224" spans="2:65" s="1" customFormat="1" ht="24.2" customHeight="1">
      <c r="B224" s="128"/>
      <c r="C224" s="163" t="s">
        <v>349</v>
      </c>
      <c r="D224" s="163" t="s">
        <v>223</v>
      </c>
      <c r="E224" s="164" t="s">
        <v>350</v>
      </c>
      <c r="F224" s="165" t="s">
        <v>351</v>
      </c>
      <c r="G224" s="166" t="s">
        <v>149</v>
      </c>
      <c r="H224" s="167">
        <v>10.2</v>
      </c>
      <c r="I224" s="168"/>
      <c r="J224" s="169">
        <f>ROUND(I224*H224,2)</f>
        <v>0</v>
      </c>
      <c r="K224" s="165" t="s">
        <v>134</v>
      </c>
      <c r="L224" s="170"/>
      <c r="M224" s="171" t="s">
        <v>1</v>
      </c>
      <c r="N224" s="172" t="s">
        <v>41</v>
      </c>
      <c r="P224" s="138">
        <f>O224*H224</f>
        <v>0</v>
      </c>
      <c r="Q224" s="138">
        <v>0.0483</v>
      </c>
      <c r="R224" s="138">
        <f>Q224*H224</f>
        <v>0.49266</v>
      </c>
      <c r="S224" s="138">
        <v>0</v>
      </c>
      <c r="T224" s="139">
        <f>S224*H224</f>
        <v>0</v>
      </c>
      <c r="AR224" s="140" t="s">
        <v>167</v>
      </c>
      <c r="AT224" s="140" t="s">
        <v>223</v>
      </c>
      <c r="AU224" s="140" t="s">
        <v>85</v>
      </c>
      <c r="AY224" s="17" t="s">
        <v>128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7" t="s">
        <v>81</v>
      </c>
      <c r="BK224" s="141">
        <f>ROUND(I224*H224,2)</f>
        <v>0</v>
      </c>
      <c r="BL224" s="17" t="s">
        <v>135</v>
      </c>
      <c r="BM224" s="140" t="s">
        <v>352</v>
      </c>
    </row>
    <row r="225" spans="2:51" s="13" customFormat="1" ht="11.25">
      <c r="B225" s="149"/>
      <c r="D225" s="143" t="s">
        <v>144</v>
      </c>
      <c r="F225" s="151" t="s">
        <v>353</v>
      </c>
      <c r="H225" s="152">
        <v>10.2</v>
      </c>
      <c r="I225" s="153"/>
      <c r="L225" s="149"/>
      <c r="M225" s="154"/>
      <c r="T225" s="155"/>
      <c r="AT225" s="150" t="s">
        <v>144</v>
      </c>
      <c r="AU225" s="150" t="s">
        <v>85</v>
      </c>
      <c r="AV225" s="13" t="s">
        <v>85</v>
      </c>
      <c r="AW225" s="13" t="s">
        <v>3</v>
      </c>
      <c r="AX225" s="13" t="s">
        <v>81</v>
      </c>
      <c r="AY225" s="150" t="s">
        <v>128</v>
      </c>
    </row>
    <row r="226" spans="2:65" s="1" customFormat="1" ht="33" customHeight="1">
      <c r="B226" s="128"/>
      <c r="C226" s="129" t="s">
        <v>354</v>
      </c>
      <c r="D226" s="129" t="s">
        <v>130</v>
      </c>
      <c r="E226" s="130" t="s">
        <v>355</v>
      </c>
      <c r="F226" s="131" t="s">
        <v>356</v>
      </c>
      <c r="G226" s="132" t="s">
        <v>149</v>
      </c>
      <c r="H226" s="133">
        <v>20</v>
      </c>
      <c r="I226" s="134"/>
      <c r="J226" s="135">
        <f>ROUND(I226*H226,2)</f>
        <v>0</v>
      </c>
      <c r="K226" s="131" t="s">
        <v>134</v>
      </c>
      <c r="L226" s="32"/>
      <c r="M226" s="136" t="s">
        <v>1</v>
      </c>
      <c r="N226" s="137" t="s">
        <v>41</v>
      </c>
      <c r="P226" s="138">
        <f>O226*H226</f>
        <v>0</v>
      </c>
      <c r="Q226" s="138">
        <v>0.1295</v>
      </c>
      <c r="R226" s="138">
        <f>Q226*H226</f>
        <v>2.59</v>
      </c>
      <c r="S226" s="138">
        <v>0</v>
      </c>
      <c r="T226" s="139">
        <f>S226*H226</f>
        <v>0</v>
      </c>
      <c r="AR226" s="140" t="s">
        <v>135</v>
      </c>
      <c r="AT226" s="140" t="s">
        <v>130</v>
      </c>
      <c r="AU226" s="140" t="s">
        <v>85</v>
      </c>
      <c r="AY226" s="17" t="s">
        <v>128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7" t="s">
        <v>81</v>
      </c>
      <c r="BK226" s="141">
        <f>ROUND(I226*H226,2)</f>
        <v>0</v>
      </c>
      <c r="BL226" s="17" t="s">
        <v>135</v>
      </c>
      <c r="BM226" s="140" t="s">
        <v>357</v>
      </c>
    </row>
    <row r="227" spans="2:65" s="1" customFormat="1" ht="16.5" customHeight="1">
      <c r="B227" s="128"/>
      <c r="C227" s="163" t="s">
        <v>358</v>
      </c>
      <c r="D227" s="163" t="s">
        <v>223</v>
      </c>
      <c r="E227" s="164" t="s">
        <v>359</v>
      </c>
      <c r="F227" s="165" t="s">
        <v>360</v>
      </c>
      <c r="G227" s="166" t="s">
        <v>149</v>
      </c>
      <c r="H227" s="167">
        <v>20.4</v>
      </c>
      <c r="I227" s="168"/>
      <c r="J227" s="169">
        <f>ROUND(I227*H227,2)</f>
        <v>0</v>
      </c>
      <c r="K227" s="165" t="s">
        <v>134</v>
      </c>
      <c r="L227" s="170"/>
      <c r="M227" s="171" t="s">
        <v>1</v>
      </c>
      <c r="N227" s="172" t="s">
        <v>41</v>
      </c>
      <c r="P227" s="138">
        <f>O227*H227</f>
        <v>0</v>
      </c>
      <c r="Q227" s="138">
        <v>0.05612</v>
      </c>
      <c r="R227" s="138">
        <f>Q227*H227</f>
        <v>1.144848</v>
      </c>
      <c r="S227" s="138">
        <v>0</v>
      </c>
      <c r="T227" s="139">
        <f>S227*H227</f>
        <v>0</v>
      </c>
      <c r="AR227" s="140" t="s">
        <v>167</v>
      </c>
      <c r="AT227" s="140" t="s">
        <v>223</v>
      </c>
      <c r="AU227" s="140" t="s">
        <v>85</v>
      </c>
      <c r="AY227" s="17" t="s">
        <v>128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7" t="s">
        <v>81</v>
      </c>
      <c r="BK227" s="141">
        <f>ROUND(I227*H227,2)</f>
        <v>0</v>
      </c>
      <c r="BL227" s="17" t="s">
        <v>135</v>
      </c>
      <c r="BM227" s="140" t="s">
        <v>361</v>
      </c>
    </row>
    <row r="228" spans="2:51" s="13" customFormat="1" ht="11.25">
      <c r="B228" s="149"/>
      <c r="D228" s="143" t="s">
        <v>144</v>
      </c>
      <c r="F228" s="151" t="s">
        <v>362</v>
      </c>
      <c r="H228" s="152">
        <v>20.4</v>
      </c>
      <c r="I228" s="153"/>
      <c r="L228" s="149"/>
      <c r="M228" s="154"/>
      <c r="T228" s="155"/>
      <c r="AT228" s="150" t="s">
        <v>144</v>
      </c>
      <c r="AU228" s="150" t="s">
        <v>85</v>
      </c>
      <c r="AV228" s="13" t="s">
        <v>85</v>
      </c>
      <c r="AW228" s="13" t="s">
        <v>3</v>
      </c>
      <c r="AX228" s="13" t="s">
        <v>81</v>
      </c>
      <c r="AY228" s="150" t="s">
        <v>128</v>
      </c>
    </row>
    <row r="229" spans="2:65" s="1" customFormat="1" ht="24.2" customHeight="1">
      <c r="B229" s="128"/>
      <c r="C229" s="129" t="s">
        <v>363</v>
      </c>
      <c r="D229" s="129" t="s">
        <v>130</v>
      </c>
      <c r="E229" s="130" t="s">
        <v>364</v>
      </c>
      <c r="F229" s="131" t="s">
        <v>365</v>
      </c>
      <c r="G229" s="132" t="s">
        <v>170</v>
      </c>
      <c r="H229" s="133">
        <v>1</v>
      </c>
      <c r="I229" s="134"/>
      <c r="J229" s="135">
        <f>ROUND(I229*H229,2)</f>
        <v>0</v>
      </c>
      <c r="K229" s="131" t="s">
        <v>134</v>
      </c>
      <c r="L229" s="32"/>
      <c r="M229" s="136" t="s">
        <v>1</v>
      </c>
      <c r="N229" s="137" t="s">
        <v>41</v>
      </c>
      <c r="P229" s="138">
        <f>O229*H229</f>
        <v>0</v>
      </c>
      <c r="Q229" s="138">
        <v>2.25634</v>
      </c>
      <c r="R229" s="138">
        <f>Q229*H229</f>
        <v>2.25634</v>
      </c>
      <c r="S229" s="138">
        <v>0</v>
      </c>
      <c r="T229" s="139">
        <f>S229*H229</f>
        <v>0</v>
      </c>
      <c r="AR229" s="140" t="s">
        <v>135</v>
      </c>
      <c r="AT229" s="140" t="s">
        <v>130</v>
      </c>
      <c r="AU229" s="140" t="s">
        <v>85</v>
      </c>
      <c r="AY229" s="17" t="s">
        <v>128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7" t="s">
        <v>81</v>
      </c>
      <c r="BK229" s="141">
        <f>ROUND(I229*H229,2)</f>
        <v>0</v>
      </c>
      <c r="BL229" s="17" t="s">
        <v>135</v>
      </c>
      <c r="BM229" s="140" t="s">
        <v>366</v>
      </c>
    </row>
    <row r="230" spans="2:51" s="13" customFormat="1" ht="11.25">
      <c r="B230" s="149"/>
      <c r="D230" s="143" t="s">
        <v>144</v>
      </c>
      <c r="E230" s="150" t="s">
        <v>1</v>
      </c>
      <c r="F230" s="151" t="s">
        <v>367</v>
      </c>
      <c r="H230" s="152">
        <v>0.6</v>
      </c>
      <c r="I230" s="153"/>
      <c r="L230" s="149"/>
      <c r="M230" s="154"/>
      <c r="T230" s="155"/>
      <c r="AT230" s="150" t="s">
        <v>144</v>
      </c>
      <c r="AU230" s="150" t="s">
        <v>85</v>
      </c>
      <c r="AV230" s="13" t="s">
        <v>85</v>
      </c>
      <c r="AW230" s="13" t="s">
        <v>32</v>
      </c>
      <c r="AX230" s="13" t="s">
        <v>76</v>
      </c>
      <c r="AY230" s="150" t="s">
        <v>128</v>
      </c>
    </row>
    <row r="231" spans="2:51" s="13" customFormat="1" ht="11.25">
      <c r="B231" s="149"/>
      <c r="D231" s="143" t="s">
        <v>144</v>
      </c>
      <c r="E231" s="150" t="s">
        <v>1</v>
      </c>
      <c r="F231" s="151" t="s">
        <v>368</v>
      </c>
      <c r="H231" s="152">
        <v>0.4</v>
      </c>
      <c r="I231" s="153"/>
      <c r="L231" s="149"/>
      <c r="M231" s="154"/>
      <c r="T231" s="155"/>
      <c r="AT231" s="150" t="s">
        <v>144</v>
      </c>
      <c r="AU231" s="150" t="s">
        <v>85</v>
      </c>
      <c r="AV231" s="13" t="s">
        <v>85</v>
      </c>
      <c r="AW231" s="13" t="s">
        <v>32</v>
      </c>
      <c r="AX231" s="13" t="s">
        <v>76</v>
      </c>
      <c r="AY231" s="150" t="s">
        <v>128</v>
      </c>
    </row>
    <row r="232" spans="2:51" s="14" customFormat="1" ht="11.25">
      <c r="B232" s="156"/>
      <c r="D232" s="143" t="s">
        <v>144</v>
      </c>
      <c r="E232" s="157" t="s">
        <v>1</v>
      </c>
      <c r="F232" s="158" t="s">
        <v>172</v>
      </c>
      <c r="H232" s="159">
        <v>1</v>
      </c>
      <c r="I232" s="160"/>
      <c r="L232" s="156"/>
      <c r="M232" s="161"/>
      <c r="T232" s="162"/>
      <c r="AT232" s="157" t="s">
        <v>144</v>
      </c>
      <c r="AU232" s="157" t="s">
        <v>85</v>
      </c>
      <c r="AV232" s="14" t="s">
        <v>135</v>
      </c>
      <c r="AW232" s="14" t="s">
        <v>32</v>
      </c>
      <c r="AX232" s="14" t="s">
        <v>81</v>
      </c>
      <c r="AY232" s="157" t="s">
        <v>128</v>
      </c>
    </row>
    <row r="233" spans="2:65" s="1" customFormat="1" ht="24.2" customHeight="1">
      <c r="B233" s="128"/>
      <c r="C233" s="129" t="s">
        <v>369</v>
      </c>
      <c r="D233" s="129" t="s">
        <v>130</v>
      </c>
      <c r="E233" s="130" t="s">
        <v>370</v>
      </c>
      <c r="F233" s="131" t="s">
        <v>371</v>
      </c>
      <c r="G233" s="132" t="s">
        <v>149</v>
      </c>
      <c r="H233" s="133">
        <v>11</v>
      </c>
      <c r="I233" s="134"/>
      <c r="J233" s="135">
        <f>ROUND(I233*H233,2)</f>
        <v>0</v>
      </c>
      <c r="K233" s="131" t="s">
        <v>134</v>
      </c>
      <c r="L233" s="32"/>
      <c r="M233" s="136" t="s">
        <v>1</v>
      </c>
      <c r="N233" s="137" t="s">
        <v>41</v>
      </c>
      <c r="P233" s="138">
        <f>O233*H233</f>
        <v>0</v>
      </c>
      <c r="Q233" s="138">
        <v>0</v>
      </c>
      <c r="R233" s="138">
        <f>Q233*H233</f>
        <v>0</v>
      </c>
      <c r="S233" s="138">
        <v>0</v>
      </c>
      <c r="T233" s="139">
        <f>S233*H233</f>
        <v>0</v>
      </c>
      <c r="AR233" s="140" t="s">
        <v>135</v>
      </c>
      <c r="AT233" s="140" t="s">
        <v>130</v>
      </c>
      <c r="AU233" s="140" t="s">
        <v>85</v>
      </c>
      <c r="AY233" s="17" t="s">
        <v>128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7" t="s">
        <v>81</v>
      </c>
      <c r="BK233" s="141">
        <f>ROUND(I233*H233,2)</f>
        <v>0</v>
      </c>
      <c r="BL233" s="17" t="s">
        <v>135</v>
      </c>
      <c r="BM233" s="140" t="s">
        <v>372</v>
      </c>
    </row>
    <row r="234" spans="2:65" s="1" customFormat="1" ht="24.2" customHeight="1">
      <c r="B234" s="128"/>
      <c r="C234" s="129" t="s">
        <v>373</v>
      </c>
      <c r="D234" s="129" t="s">
        <v>130</v>
      </c>
      <c r="E234" s="130" t="s">
        <v>374</v>
      </c>
      <c r="F234" s="131" t="s">
        <v>375</v>
      </c>
      <c r="G234" s="132" t="s">
        <v>376</v>
      </c>
      <c r="H234" s="133">
        <v>3</v>
      </c>
      <c r="I234" s="134"/>
      <c r="J234" s="135">
        <f>ROUND(I234*H234,2)</f>
        <v>0</v>
      </c>
      <c r="K234" s="131" t="s">
        <v>134</v>
      </c>
      <c r="L234" s="32"/>
      <c r="M234" s="136" t="s">
        <v>1</v>
      </c>
      <c r="N234" s="137" t="s">
        <v>41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135</v>
      </c>
      <c r="AT234" s="140" t="s">
        <v>130</v>
      </c>
      <c r="AU234" s="140" t="s">
        <v>85</v>
      </c>
      <c r="AY234" s="17" t="s">
        <v>128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7" t="s">
        <v>81</v>
      </c>
      <c r="BK234" s="141">
        <f>ROUND(I234*H234,2)</f>
        <v>0</v>
      </c>
      <c r="BL234" s="17" t="s">
        <v>135</v>
      </c>
      <c r="BM234" s="140" t="s">
        <v>377</v>
      </c>
    </row>
    <row r="235" spans="2:65" s="1" customFormat="1" ht="24.2" customHeight="1">
      <c r="B235" s="128"/>
      <c r="C235" s="129" t="s">
        <v>378</v>
      </c>
      <c r="D235" s="129" t="s">
        <v>130</v>
      </c>
      <c r="E235" s="130" t="s">
        <v>379</v>
      </c>
      <c r="F235" s="131" t="s">
        <v>380</v>
      </c>
      <c r="G235" s="132" t="s">
        <v>376</v>
      </c>
      <c r="H235" s="133">
        <v>2</v>
      </c>
      <c r="I235" s="134"/>
      <c r="J235" s="135">
        <f>ROUND(I235*H235,2)</f>
        <v>0</v>
      </c>
      <c r="K235" s="131" t="s">
        <v>134</v>
      </c>
      <c r="L235" s="32"/>
      <c r="M235" s="136" t="s">
        <v>1</v>
      </c>
      <c r="N235" s="137" t="s">
        <v>41</v>
      </c>
      <c r="P235" s="138">
        <f>O235*H235</f>
        <v>0</v>
      </c>
      <c r="Q235" s="138">
        <v>0</v>
      </c>
      <c r="R235" s="138">
        <f>Q235*H235</f>
        <v>0</v>
      </c>
      <c r="S235" s="138">
        <v>0</v>
      </c>
      <c r="T235" s="139">
        <f>S235*H235</f>
        <v>0</v>
      </c>
      <c r="AR235" s="140" t="s">
        <v>135</v>
      </c>
      <c r="AT235" s="140" t="s">
        <v>130</v>
      </c>
      <c r="AU235" s="140" t="s">
        <v>85</v>
      </c>
      <c r="AY235" s="17" t="s">
        <v>128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7" t="s">
        <v>81</v>
      </c>
      <c r="BK235" s="141">
        <f>ROUND(I235*H235,2)</f>
        <v>0</v>
      </c>
      <c r="BL235" s="17" t="s">
        <v>135</v>
      </c>
      <c r="BM235" s="140" t="s">
        <v>381</v>
      </c>
    </row>
    <row r="236" spans="2:65" s="1" customFormat="1" ht="16.5" customHeight="1">
      <c r="B236" s="128"/>
      <c r="C236" s="129" t="s">
        <v>382</v>
      </c>
      <c r="D236" s="129" t="s">
        <v>130</v>
      </c>
      <c r="E236" s="130" t="s">
        <v>383</v>
      </c>
      <c r="F236" s="131" t="s">
        <v>384</v>
      </c>
      <c r="G236" s="132" t="s">
        <v>170</v>
      </c>
      <c r="H236" s="133">
        <v>1.5</v>
      </c>
      <c r="I236" s="134"/>
      <c r="J236" s="135">
        <f>ROUND(I236*H236,2)</f>
        <v>0</v>
      </c>
      <c r="K236" s="131" t="s">
        <v>134</v>
      </c>
      <c r="L236" s="32"/>
      <c r="M236" s="136" t="s">
        <v>1</v>
      </c>
      <c r="N236" s="137" t="s">
        <v>41</v>
      </c>
      <c r="P236" s="138">
        <f>O236*H236</f>
        <v>0</v>
      </c>
      <c r="Q236" s="138">
        <v>0</v>
      </c>
      <c r="R236" s="138">
        <f>Q236*H236</f>
        <v>0</v>
      </c>
      <c r="S236" s="138">
        <v>2</v>
      </c>
      <c r="T236" s="139">
        <f>S236*H236</f>
        <v>3</v>
      </c>
      <c r="AR236" s="140" t="s">
        <v>135</v>
      </c>
      <c r="AT236" s="140" t="s">
        <v>130</v>
      </c>
      <c r="AU236" s="140" t="s">
        <v>85</v>
      </c>
      <c r="AY236" s="17" t="s">
        <v>128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7" t="s">
        <v>81</v>
      </c>
      <c r="BK236" s="141">
        <f>ROUND(I236*H236,2)</f>
        <v>0</v>
      </c>
      <c r="BL236" s="17" t="s">
        <v>135</v>
      </c>
      <c r="BM236" s="140" t="s">
        <v>385</v>
      </c>
    </row>
    <row r="237" spans="2:51" s="12" customFormat="1" ht="11.25">
      <c r="B237" s="142"/>
      <c r="D237" s="143" t="s">
        <v>144</v>
      </c>
      <c r="E237" s="144" t="s">
        <v>1</v>
      </c>
      <c r="F237" s="145" t="s">
        <v>386</v>
      </c>
      <c r="H237" s="144" t="s">
        <v>1</v>
      </c>
      <c r="I237" s="146"/>
      <c r="L237" s="142"/>
      <c r="M237" s="147"/>
      <c r="T237" s="148"/>
      <c r="AT237" s="144" t="s">
        <v>144</v>
      </c>
      <c r="AU237" s="144" t="s">
        <v>85</v>
      </c>
      <c r="AV237" s="12" t="s">
        <v>81</v>
      </c>
      <c r="AW237" s="12" t="s">
        <v>32</v>
      </c>
      <c r="AX237" s="12" t="s">
        <v>76</v>
      </c>
      <c r="AY237" s="144" t="s">
        <v>128</v>
      </c>
    </row>
    <row r="238" spans="2:51" s="13" customFormat="1" ht="11.25">
      <c r="B238" s="149"/>
      <c r="D238" s="143" t="s">
        <v>144</v>
      </c>
      <c r="E238" s="150" t="s">
        <v>1</v>
      </c>
      <c r="F238" s="151" t="s">
        <v>178</v>
      </c>
      <c r="H238" s="152">
        <v>1.5</v>
      </c>
      <c r="I238" s="153"/>
      <c r="L238" s="149"/>
      <c r="M238" s="154"/>
      <c r="T238" s="155"/>
      <c r="AT238" s="150" t="s">
        <v>144</v>
      </c>
      <c r="AU238" s="150" t="s">
        <v>85</v>
      </c>
      <c r="AV238" s="13" t="s">
        <v>85</v>
      </c>
      <c r="AW238" s="13" t="s">
        <v>32</v>
      </c>
      <c r="AX238" s="13" t="s">
        <v>81</v>
      </c>
      <c r="AY238" s="150" t="s">
        <v>128</v>
      </c>
    </row>
    <row r="239" spans="2:65" s="1" customFormat="1" ht="16.5" customHeight="1">
      <c r="B239" s="128"/>
      <c r="C239" s="129" t="s">
        <v>387</v>
      </c>
      <c r="D239" s="129" t="s">
        <v>130</v>
      </c>
      <c r="E239" s="130" t="s">
        <v>388</v>
      </c>
      <c r="F239" s="131" t="s">
        <v>389</v>
      </c>
      <c r="G239" s="132" t="s">
        <v>376</v>
      </c>
      <c r="H239" s="133">
        <v>3</v>
      </c>
      <c r="I239" s="134"/>
      <c r="J239" s="135">
        <f>ROUND(I239*H239,2)</f>
        <v>0</v>
      </c>
      <c r="K239" s="131" t="s">
        <v>134</v>
      </c>
      <c r="L239" s="32"/>
      <c r="M239" s="136" t="s">
        <v>1</v>
      </c>
      <c r="N239" s="137" t="s">
        <v>41</v>
      </c>
      <c r="P239" s="138">
        <f>O239*H239</f>
        <v>0</v>
      </c>
      <c r="Q239" s="138">
        <v>0</v>
      </c>
      <c r="R239" s="138">
        <f>Q239*H239</f>
        <v>0</v>
      </c>
      <c r="S239" s="138">
        <v>0.025</v>
      </c>
      <c r="T239" s="139">
        <f>S239*H239</f>
        <v>0.07500000000000001</v>
      </c>
      <c r="AR239" s="140" t="s">
        <v>135</v>
      </c>
      <c r="AT239" s="140" t="s">
        <v>130</v>
      </c>
      <c r="AU239" s="140" t="s">
        <v>85</v>
      </c>
      <c r="AY239" s="17" t="s">
        <v>128</v>
      </c>
      <c r="BE239" s="141">
        <f>IF(N239="základní",J239,0)</f>
        <v>0</v>
      </c>
      <c r="BF239" s="141">
        <f>IF(N239="snížená",J239,0)</f>
        <v>0</v>
      </c>
      <c r="BG239" s="141">
        <f>IF(N239="zákl. přenesená",J239,0)</f>
        <v>0</v>
      </c>
      <c r="BH239" s="141">
        <f>IF(N239="sníž. přenesená",J239,0)</f>
        <v>0</v>
      </c>
      <c r="BI239" s="141">
        <f>IF(N239="nulová",J239,0)</f>
        <v>0</v>
      </c>
      <c r="BJ239" s="17" t="s">
        <v>81</v>
      </c>
      <c r="BK239" s="141">
        <f>ROUND(I239*H239,2)</f>
        <v>0</v>
      </c>
      <c r="BL239" s="17" t="s">
        <v>135</v>
      </c>
      <c r="BM239" s="140" t="s">
        <v>390</v>
      </c>
    </row>
    <row r="240" spans="2:63" s="11" customFormat="1" ht="22.9" customHeight="1">
      <c r="B240" s="116"/>
      <c r="D240" s="117" t="s">
        <v>75</v>
      </c>
      <c r="E240" s="126" t="s">
        <v>391</v>
      </c>
      <c r="F240" s="126" t="s">
        <v>392</v>
      </c>
      <c r="I240" s="119"/>
      <c r="J240" s="127">
        <f>BK240</f>
        <v>0</v>
      </c>
      <c r="L240" s="116"/>
      <c r="M240" s="121"/>
      <c r="P240" s="122">
        <f>SUM(P241:P254)</f>
        <v>0</v>
      </c>
      <c r="R240" s="122">
        <f>SUM(R241:R254)</f>
        <v>0</v>
      </c>
      <c r="T240" s="123">
        <f>SUM(T241:T254)</f>
        <v>0</v>
      </c>
      <c r="AR240" s="117" t="s">
        <v>81</v>
      </c>
      <c r="AT240" s="124" t="s">
        <v>75</v>
      </c>
      <c r="AU240" s="124" t="s">
        <v>81</v>
      </c>
      <c r="AY240" s="117" t="s">
        <v>128</v>
      </c>
      <c r="BK240" s="125">
        <f>SUM(BK241:BK254)</f>
        <v>0</v>
      </c>
    </row>
    <row r="241" spans="2:65" s="1" customFormat="1" ht="21.75" customHeight="1">
      <c r="B241" s="128"/>
      <c r="C241" s="129" t="s">
        <v>393</v>
      </c>
      <c r="D241" s="129" t="s">
        <v>130</v>
      </c>
      <c r="E241" s="130" t="s">
        <v>394</v>
      </c>
      <c r="F241" s="131" t="s">
        <v>395</v>
      </c>
      <c r="G241" s="132" t="s">
        <v>209</v>
      </c>
      <c r="H241" s="133">
        <v>4.58</v>
      </c>
      <c r="I241" s="134"/>
      <c r="J241" s="135">
        <f>ROUND(I241*H241,2)</f>
        <v>0</v>
      </c>
      <c r="K241" s="131" t="s">
        <v>134</v>
      </c>
      <c r="L241" s="32"/>
      <c r="M241" s="136" t="s">
        <v>1</v>
      </c>
      <c r="N241" s="137" t="s">
        <v>41</v>
      </c>
      <c r="P241" s="138">
        <f>O241*H241</f>
        <v>0</v>
      </c>
      <c r="Q241" s="138">
        <v>0</v>
      </c>
      <c r="R241" s="138">
        <f>Q241*H241</f>
        <v>0</v>
      </c>
      <c r="S241" s="138">
        <v>0</v>
      </c>
      <c r="T241" s="139">
        <f>S241*H241</f>
        <v>0</v>
      </c>
      <c r="AR241" s="140" t="s">
        <v>135</v>
      </c>
      <c r="AT241" s="140" t="s">
        <v>130</v>
      </c>
      <c r="AU241" s="140" t="s">
        <v>85</v>
      </c>
      <c r="AY241" s="17" t="s">
        <v>128</v>
      </c>
      <c r="BE241" s="141">
        <f>IF(N241="základní",J241,0)</f>
        <v>0</v>
      </c>
      <c r="BF241" s="141">
        <f>IF(N241="snížená",J241,0)</f>
        <v>0</v>
      </c>
      <c r="BG241" s="141">
        <f>IF(N241="zákl. přenesená",J241,0)</f>
        <v>0</v>
      </c>
      <c r="BH241" s="141">
        <f>IF(N241="sníž. přenesená",J241,0)</f>
        <v>0</v>
      </c>
      <c r="BI241" s="141">
        <f>IF(N241="nulová",J241,0)</f>
        <v>0</v>
      </c>
      <c r="BJ241" s="17" t="s">
        <v>81</v>
      </c>
      <c r="BK241" s="141">
        <f>ROUND(I241*H241,2)</f>
        <v>0</v>
      </c>
      <c r="BL241" s="17" t="s">
        <v>135</v>
      </c>
      <c r="BM241" s="140" t="s">
        <v>396</v>
      </c>
    </row>
    <row r="242" spans="2:51" s="13" customFormat="1" ht="11.25">
      <c r="B242" s="149"/>
      <c r="D242" s="143" t="s">
        <v>144</v>
      </c>
      <c r="E242" s="150" t="s">
        <v>94</v>
      </c>
      <c r="F242" s="151" t="s">
        <v>95</v>
      </c>
      <c r="H242" s="152">
        <v>4.58</v>
      </c>
      <c r="I242" s="153"/>
      <c r="L242" s="149"/>
      <c r="M242" s="154"/>
      <c r="T242" s="155"/>
      <c r="AT242" s="150" t="s">
        <v>144</v>
      </c>
      <c r="AU242" s="150" t="s">
        <v>85</v>
      </c>
      <c r="AV242" s="13" t="s">
        <v>85</v>
      </c>
      <c r="AW242" s="13" t="s">
        <v>32</v>
      </c>
      <c r="AX242" s="13" t="s">
        <v>81</v>
      </c>
      <c r="AY242" s="150" t="s">
        <v>128</v>
      </c>
    </row>
    <row r="243" spans="2:65" s="1" customFormat="1" ht="24.2" customHeight="1">
      <c r="B243" s="128"/>
      <c r="C243" s="129" t="s">
        <v>397</v>
      </c>
      <c r="D243" s="129" t="s">
        <v>130</v>
      </c>
      <c r="E243" s="130" t="s">
        <v>398</v>
      </c>
      <c r="F243" s="131" t="s">
        <v>399</v>
      </c>
      <c r="G243" s="132" t="s">
        <v>209</v>
      </c>
      <c r="H243" s="133">
        <v>87.02</v>
      </c>
      <c r="I243" s="134"/>
      <c r="J243" s="135">
        <f>ROUND(I243*H243,2)</f>
        <v>0</v>
      </c>
      <c r="K243" s="131" t="s">
        <v>134</v>
      </c>
      <c r="L243" s="32"/>
      <c r="M243" s="136" t="s">
        <v>1</v>
      </c>
      <c r="N243" s="137" t="s">
        <v>41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135</v>
      </c>
      <c r="AT243" s="140" t="s">
        <v>130</v>
      </c>
      <c r="AU243" s="140" t="s">
        <v>85</v>
      </c>
      <c r="AY243" s="17" t="s">
        <v>128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7" t="s">
        <v>81</v>
      </c>
      <c r="BK243" s="141">
        <f>ROUND(I243*H243,2)</f>
        <v>0</v>
      </c>
      <c r="BL243" s="17" t="s">
        <v>135</v>
      </c>
      <c r="BM243" s="140" t="s">
        <v>400</v>
      </c>
    </row>
    <row r="244" spans="2:51" s="13" customFormat="1" ht="11.25">
      <c r="B244" s="149"/>
      <c r="D244" s="143" t="s">
        <v>144</v>
      </c>
      <c r="E244" s="150" t="s">
        <v>1</v>
      </c>
      <c r="F244" s="151" t="s">
        <v>401</v>
      </c>
      <c r="H244" s="152">
        <v>87.02</v>
      </c>
      <c r="I244" s="153"/>
      <c r="L244" s="149"/>
      <c r="M244" s="154"/>
      <c r="T244" s="155"/>
      <c r="AT244" s="150" t="s">
        <v>144</v>
      </c>
      <c r="AU244" s="150" t="s">
        <v>85</v>
      </c>
      <c r="AV244" s="13" t="s">
        <v>85</v>
      </c>
      <c r="AW244" s="13" t="s">
        <v>32</v>
      </c>
      <c r="AX244" s="13" t="s">
        <v>81</v>
      </c>
      <c r="AY244" s="150" t="s">
        <v>128</v>
      </c>
    </row>
    <row r="245" spans="2:65" s="1" customFormat="1" ht="21.75" customHeight="1">
      <c r="B245" s="128"/>
      <c r="C245" s="129" t="s">
        <v>402</v>
      </c>
      <c r="D245" s="129" t="s">
        <v>130</v>
      </c>
      <c r="E245" s="130" t="s">
        <v>403</v>
      </c>
      <c r="F245" s="131" t="s">
        <v>404</v>
      </c>
      <c r="G245" s="132" t="s">
        <v>209</v>
      </c>
      <c r="H245" s="133">
        <v>11.525</v>
      </c>
      <c r="I245" s="134"/>
      <c r="J245" s="135">
        <f>ROUND(I245*H245,2)</f>
        <v>0</v>
      </c>
      <c r="K245" s="131" t="s">
        <v>134</v>
      </c>
      <c r="L245" s="32"/>
      <c r="M245" s="136" t="s">
        <v>1</v>
      </c>
      <c r="N245" s="137" t="s">
        <v>41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AR245" s="140" t="s">
        <v>135</v>
      </c>
      <c r="AT245" s="140" t="s">
        <v>130</v>
      </c>
      <c r="AU245" s="140" t="s">
        <v>85</v>
      </c>
      <c r="AY245" s="17" t="s">
        <v>128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7" t="s">
        <v>81</v>
      </c>
      <c r="BK245" s="141">
        <f>ROUND(I245*H245,2)</f>
        <v>0</v>
      </c>
      <c r="BL245" s="17" t="s">
        <v>135</v>
      </c>
      <c r="BM245" s="140" t="s">
        <v>405</v>
      </c>
    </row>
    <row r="246" spans="2:51" s="13" customFormat="1" ht="11.25">
      <c r="B246" s="149"/>
      <c r="D246" s="143" t="s">
        <v>144</v>
      </c>
      <c r="E246" s="150" t="s">
        <v>96</v>
      </c>
      <c r="F246" s="151" t="s">
        <v>406</v>
      </c>
      <c r="H246" s="152">
        <v>11.525</v>
      </c>
      <c r="I246" s="153"/>
      <c r="L246" s="149"/>
      <c r="M246" s="154"/>
      <c r="T246" s="155"/>
      <c r="AT246" s="150" t="s">
        <v>144</v>
      </c>
      <c r="AU246" s="150" t="s">
        <v>85</v>
      </c>
      <c r="AV246" s="13" t="s">
        <v>85</v>
      </c>
      <c r="AW246" s="13" t="s">
        <v>32</v>
      </c>
      <c r="AX246" s="13" t="s">
        <v>81</v>
      </c>
      <c r="AY246" s="150" t="s">
        <v>128</v>
      </c>
    </row>
    <row r="247" spans="2:65" s="1" customFormat="1" ht="24.2" customHeight="1">
      <c r="B247" s="128"/>
      <c r="C247" s="129" t="s">
        <v>407</v>
      </c>
      <c r="D247" s="129" t="s">
        <v>130</v>
      </c>
      <c r="E247" s="130" t="s">
        <v>408</v>
      </c>
      <c r="F247" s="131" t="s">
        <v>409</v>
      </c>
      <c r="G247" s="132" t="s">
        <v>209</v>
      </c>
      <c r="H247" s="133">
        <v>218.975</v>
      </c>
      <c r="I247" s="134"/>
      <c r="J247" s="135">
        <f>ROUND(I247*H247,2)</f>
        <v>0</v>
      </c>
      <c r="K247" s="131" t="s">
        <v>134</v>
      </c>
      <c r="L247" s="32"/>
      <c r="M247" s="136" t="s">
        <v>1</v>
      </c>
      <c r="N247" s="137" t="s">
        <v>41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135</v>
      </c>
      <c r="AT247" s="140" t="s">
        <v>130</v>
      </c>
      <c r="AU247" s="140" t="s">
        <v>85</v>
      </c>
      <c r="AY247" s="17" t="s">
        <v>128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7" t="s">
        <v>81</v>
      </c>
      <c r="BK247" s="141">
        <f>ROUND(I247*H247,2)</f>
        <v>0</v>
      </c>
      <c r="BL247" s="17" t="s">
        <v>135</v>
      </c>
      <c r="BM247" s="140" t="s">
        <v>410</v>
      </c>
    </row>
    <row r="248" spans="2:51" s="13" customFormat="1" ht="11.25">
      <c r="B248" s="149"/>
      <c r="D248" s="143" t="s">
        <v>144</v>
      </c>
      <c r="E248" s="150" t="s">
        <v>1</v>
      </c>
      <c r="F248" s="151" t="s">
        <v>411</v>
      </c>
      <c r="H248" s="152">
        <v>218.975</v>
      </c>
      <c r="I248" s="153"/>
      <c r="L248" s="149"/>
      <c r="M248" s="154"/>
      <c r="T248" s="155"/>
      <c r="AT248" s="150" t="s">
        <v>144</v>
      </c>
      <c r="AU248" s="150" t="s">
        <v>85</v>
      </c>
      <c r="AV248" s="13" t="s">
        <v>85</v>
      </c>
      <c r="AW248" s="13" t="s">
        <v>32</v>
      </c>
      <c r="AX248" s="13" t="s">
        <v>81</v>
      </c>
      <c r="AY248" s="150" t="s">
        <v>128</v>
      </c>
    </row>
    <row r="249" spans="2:65" s="1" customFormat="1" ht="24.2" customHeight="1">
      <c r="B249" s="128"/>
      <c r="C249" s="129" t="s">
        <v>412</v>
      </c>
      <c r="D249" s="129" t="s">
        <v>130</v>
      </c>
      <c r="E249" s="130" t="s">
        <v>413</v>
      </c>
      <c r="F249" s="131" t="s">
        <v>414</v>
      </c>
      <c r="G249" s="132" t="s">
        <v>209</v>
      </c>
      <c r="H249" s="133">
        <v>16.105</v>
      </c>
      <c r="I249" s="134"/>
      <c r="J249" s="135">
        <f>ROUND(I249*H249,2)</f>
        <v>0</v>
      </c>
      <c r="K249" s="131" t="s">
        <v>134</v>
      </c>
      <c r="L249" s="32"/>
      <c r="M249" s="136" t="s">
        <v>1</v>
      </c>
      <c r="N249" s="137" t="s">
        <v>41</v>
      </c>
      <c r="P249" s="138">
        <f>O249*H249</f>
        <v>0</v>
      </c>
      <c r="Q249" s="138">
        <v>0</v>
      </c>
      <c r="R249" s="138">
        <f>Q249*H249</f>
        <v>0</v>
      </c>
      <c r="S249" s="138">
        <v>0</v>
      </c>
      <c r="T249" s="139">
        <f>S249*H249</f>
        <v>0</v>
      </c>
      <c r="AR249" s="140" t="s">
        <v>135</v>
      </c>
      <c r="AT249" s="140" t="s">
        <v>130</v>
      </c>
      <c r="AU249" s="140" t="s">
        <v>85</v>
      </c>
      <c r="AY249" s="17" t="s">
        <v>128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7" t="s">
        <v>81</v>
      </c>
      <c r="BK249" s="141">
        <f>ROUND(I249*H249,2)</f>
        <v>0</v>
      </c>
      <c r="BL249" s="17" t="s">
        <v>135</v>
      </c>
      <c r="BM249" s="140" t="s">
        <v>415</v>
      </c>
    </row>
    <row r="250" spans="2:65" s="1" customFormat="1" ht="33" customHeight="1">
      <c r="B250" s="128"/>
      <c r="C250" s="129" t="s">
        <v>416</v>
      </c>
      <c r="D250" s="129" t="s">
        <v>130</v>
      </c>
      <c r="E250" s="130" t="s">
        <v>417</v>
      </c>
      <c r="F250" s="131" t="s">
        <v>418</v>
      </c>
      <c r="G250" s="132" t="s">
        <v>209</v>
      </c>
      <c r="H250" s="133">
        <v>11.525</v>
      </c>
      <c r="I250" s="134"/>
      <c r="J250" s="135">
        <f>ROUND(I250*H250,2)</f>
        <v>0</v>
      </c>
      <c r="K250" s="131" t="s">
        <v>134</v>
      </c>
      <c r="L250" s="32"/>
      <c r="M250" s="136" t="s">
        <v>1</v>
      </c>
      <c r="N250" s="137" t="s">
        <v>41</v>
      </c>
      <c r="P250" s="138">
        <f>O250*H250</f>
        <v>0</v>
      </c>
      <c r="Q250" s="138">
        <v>0</v>
      </c>
      <c r="R250" s="138">
        <f>Q250*H250</f>
        <v>0</v>
      </c>
      <c r="S250" s="138">
        <v>0</v>
      </c>
      <c r="T250" s="139">
        <f>S250*H250</f>
        <v>0</v>
      </c>
      <c r="AR250" s="140" t="s">
        <v>135</v>
      </c>
      <c r="AT250" s="140" t="s">
        <v>130</v>
      </c>
      <c r="AU250" s="140" t="s">
        <v>85</v>
      </c>
      <c r="AY250" s="17" t="s">
        <v>128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7" t="s">
        <v>81</v>
      </c>
      <c r="BK250" s="141">
        <f>ROUND(I250*H250,2)</f>
        <v>0</v>
      </c>
      <c r="BL250" s="17" t="s">
        <v>135</v>
      </c>
      <c r="BM250" s="140" t="s">
        <v>419</v>
      </c>
    </row>
    <row r="251" spans="2:51" s="13" customFormat="1" ht="11.25">
      <c r="B251" s="149"/>
      <c r="D251" s="143" t="s">
        <v>144</v>
      </c>
      <c r="E251" s="150" t="s">
        <v>1</v>
      </c>
      <c r="F251" s="151" t="s">
        <v>96</v>
      </c>
      <c r="H251" s="152">
        <v>11.525</v>
      </c>
      <c r="I251" s="153"/>
      <c r="L251" s="149"/>
      <c r="M251" s="154"/>
      <c r="T251" s="155"/>
      <c r="AT251" s="150" t="s">
        <v>144</v>
      </c>
      <c r="AU251" s="150" t="s">
        <v>85</v>
      </c>
      <c r="AV251" s="13" t="s">
        <v>85</v>
      </c>
      <c r="AW251" s="13" t="s">
        <v>32</v>
      </c>
      <c r="AX251" s="13" t="s">
        <v>81</v>
      </c>
      <c r="AY251" s="150" t="s">
        <v>128</v>
      </c>
    </row>
    <row r="252" spans="2:65" s="1" customFormat="1" ht="33" customHeight="1">
      <c r="B252" s="128"/>
      <c r="C252" s="129" t="s">
        <v>420</v>
      </c>
      <c r="D252" s="129" t="s">
        <v>130</v>
      </c>
      <c r="E252" s="130" t="s">
        <v>421</v>
      </c>
      <c r="F252" s="131" t="s">
        <v>422</v>
      </c>
      <c r="G252" s="132" t="s">
        <v>209</v>
      </c>
      <c r="H252" s="133">
        <v>1.1</v>
      </c>
      <c r="I252" s="134"/>
      <c r="J252" s="135">
        <f>ROUND(I252*H252,2)</f>
        <v>0</v>
      </c>
      <c r="K252" s="131" t="s">
        <v>134</v>
      </c>
      <c r="L252" s="32"/>
      <c r="M252" s="136" t="s">
        <v>1</v>
      </c>
      <c r="N252" s="137" t="s">
        <v>41</v>
      </c>
      <c r="P252" s="138">
        <f>O252*H252</f>
        <v>0</v>
      </c>
      <c r="Q252" s="138">
        <v>0</v>
      </c>
      <c r="R252" s="138">
        <f>Q252*H252</f>
        <v>0</v>
      </c>
      <c r="S252" s="138">
        <v>0</v>
      </c>
      <c r="T252" s="139">
        <f>S252*H252</f>
        <v>0</v>
      </c>
      <c r="AR252" s="140" t="s">
        <v>135</v>
      </c>
      <c r="AT252" s="140" t="s">
        <v>130</v>
      </c>
      <c r="AU252" s="140" t="s">
        <v>85</v>
      </c>
      <c r="AY252" s="17" t="s">
        <v>128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7" t="s">
        <v>81</v>
      </c>
      <c r="BK252" s="141">
        <f>ROUND(I252*H252,2)</f>
        <v>0</v>
      </c>
      <c r="BL252" s="17" t="s">
        <v>135</v>
      </c>
      <c r="BM252" s="140" t="s">
        <v>423</v>
      </c>
    </row>
    <row r="253" spans="2:51" s="13" customFormat="1" ht="11.25">
      <c r="B253" s="149"/>
      <c r="D253" s="143" t="s">
        <v>144</v>
      </c>
      <c r="E253" s="150" t="s">
        <v>1</v>
      </c>
      <c r="F253" s="151" t="s">
        <v>424</v>
      </c>
      <c r="H253" s="152">
        <v>1.1</v>
      </c>
      <c r="I253" s="153"/>
      <c r="L253" s="149"/>
      <c r="M253" s="154"/>
      <c r="T253" s="155"/>
      <c r="AT253" s="150" t="s">
        <v>144</v>
      </c>
      <c r="AU253" s="150" t="s">
        <v>85</v>
      </c>
      <c r="AV253" s="13" t="s">
        <v>85</v>
      </c>
      <c r="AW253" s="13" t="s">
        <v>32</v>
      </c>
      <c r="AX253" s="13" t="s">
        <v>81</v>
      </c>
      <c r="AY253" s="150" t="s">
        <v>128</v>
      </c>
    </row>
    <row r="254" spans="2:65" s="1" customFormat="1" ht="44.25" customHeight="1">
      <c r="B254" s="128"/>
      <c r="C254" s="129" t="s">
        <v>425</v>
      </c>
      <c r="D254" s="129" t="s">
        <v>130</v>
      </c>
      <c r="E254" s="130" t="s">
        <v>426</v>
      </c>
      <c r="F254" s="131" t="s">
        <v>427</v>
      </c>
      <c r="G254" s="132" t="s">
        <v>209</v>
      </c>
      <c r="H254" s="133">
        <v>3.48</v>
      </c>
      <c r="I254" s="134"/>
      <c r="J254" s="135">
        <f>ROUND(I254*H254,2)</f>
        <v>0</v>
      </c>
      <c r="K254" s="131" t="s">
        <v>134</v>
      </c>
      <c r="L254" s="32"/>
      <c r="M254" s="136" t="s">
        <v>1</v>
      </c>
      <c r="N254" s="137" t="s">
        <v>41</v>
      </c>
      <c r="P254" s="138">
        <f>O254*H254</f>
        <v>0</v>
      </c>
      <c r="Q254" s="138">
        <v>0</v>
      </c>
      <c r="R254" s="138">
        <f>Q254*H254</f>
        <v>0</v>
      </c>
      <c r="S254" s="138">
        <v>0</v>
      </c>
      <c r="T254" s="139">
        <f>S254*H254</f>
        <v>0</v>
      </c>
      <c r="AR254" s="140" t="s">
        <v>135</v>
      </c>
      <c r="AT254" s="140" t="s">
        <v>130</v>
      </c>
      <c r="AU254" s="140" t="s">
        <v>85</v>
      </c>
      <c r="AY254" s="17" t="s">
        <v>128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7" t="s">
        <v>81</v>
      </c>
      <c r="BK254" s="141">
        <f>ROUND(I254*H254,2)</f>
        <v>0</v>
      </c>
      <c r="BL254" s="17" t="s">
        <v>135</v>
      </c>
      <c r="BM254" s="140" t="s">
        <v>428</v>
      </c>
    </row>
    <row r="255" spans="2:63" s="11" customFormat="1" ht="22.9" customHeight="1">
      <c r="B255" s="116"/>
      <c r="D255" s="117" t="s">
        <v>75</v>
      </c>
      <c r="E255" s="126" t="s">
        <v>429</v>
      </c>
      <c r="F255" s="126" t="s">
        <v>430</v>
      </c>
      <c r="I255" s="119"/>
      <c r="J255" s="127">
        <f>BK255</f>
        <v>0</v>
      </c>
      <c r="L255" s="116"/>
      <c r="M255" s="121"/>
      <c r="P255" s="122">
        <f>P256</f>
        <v>0</v>
      </c>
      <c r="R255" s="122">
        <f>R256</f>
        <v>0</v>
      </c>
      <c r="T255" s="123">
        <f>T256</f>
        <v>0</v>
      </c>
      <c r="AR255" s="117" t="s">
        <v>81</v>
      </c>
      <c r="AT255" s="124" t="s">
        <v>75</v>
      </c>
      <c r="AU255" s="124" t="s">
        <v>81</v>
      </c>
      <c r="AY255" s="117" t="s">
        <v>128</v>
      </c>
      <c r="BK255" s="125">
        <f>BK256</f>
        <v>0</v>
      </c>
    </row>
    <row r="256" spans="2:65" s="1" customFormat="1" ht="24.2" customHeight="1">
      <c r="B256" s="128"/>
      <c r="C256" s="129" t="s">
        <v>431</v>
      </c>
      <c r="D256" s="129" t="s">
        <v>130</v>
      </c>
      <c r="E256" s="130" t="s">
        <v>432</v>
      </c>
      <c r="F256" s="131" t="s">
        <v>433</v>
      </c>
      <c r="G256" s="132" t="s">
        <v>209</v>
      </c>
      <c r="H256" s="133">
        <v>139.779</v>
      </c>
      <c r="I256" s="134"/>
      <c r="J256" s="135">
        <f>ROUND(I256*H256,2)</f>
        <v>0</v>
      </c>
      <c r="K256" s="131" t="s">
        <v>134</v>
      </c>
      <c r="L256" s="32"/>
      <c r="M256" s="136" t="s">
        <v>1</v>
      </c>
      <c r="N256" s="137" t="s">
        <v>41</v>
      </c>
      <c r="P256" s="138">
        <f>O256*H256</f>
        <v>0</v>
      </c>
      <c r="Q256" s="138">
        <v>0</v>
      </c>
      <c r="R256" s="138">
        <f>Q256*H256</f>
        <v>0</v>
      </c>
      <c r="S256" s="138">
        <v>0</v>
      </c>
      <c r="T256" s="139">
        <f>S256*H256</f>
        <v>0</v>
      </c>
      <c r="AR256" s="140" t="s">
        <v>135</v>
      </c>
      <c r="AT256" s="140" t="s">
        <v>130</v>
      </c>
      <c r="AU256" s="140" t="s">
        <v>85</v>
      </c>
      <c r="AY256" s="17" t="s">
        <v>128</v>
      </c>
      <c r="BE256" s="141">
        <f>IF(N256="základní",J256,0)</f>
        <v>0</v>
      </c>
      <c r="BF256" s="141">
        <f>IF(N256="snížená",J256,0)</f>
        <v>0</v>
      </c>
      <c r="BG256" s="141">
        <f>IF(N256="zákl. přenesená",J256,0)</f>
        <v>0</v>
      </c>
      <c r="BH256" s="141">
        <f>IF(N256="sníž. přenesená",J256,0)</f>
        <v>0</v>
      </c>
      <c r="BI256" s="141">
        <f>IF(N256="nulová",J256,0)</f>
        <v>0</v>
      </c>
      <c r="BJ256" s="17" t="s">
        <v>81</v>
      </c>
      <c r="BK256" s="141">
        <f>ROUND(I256*H256,2)</f>
        <v>0</v>
      </c>
      <c r="BL256" s="17" t="s">
        <v>135</v>
      </c>
      <c r="BM256" s="140" t="s">
        <v>434</v>
      </c>
    </row>
    <row r="257" spans="2:63" s="11" customFormat="1" ht="25.9" customHeight="1">
      <c r="B257" s="116"/>
      <c r="D257" s="117" t="s">
        <v>75</v>
      </c>
      <c r="E257" s="118" t="s">
        <v>435</v>
      </c>
      <c r="F257" s="118" t="s">
        <v>436</v>
      </c>
      <c r="I257" s="119"/>
      <c r="J257" s="120">
        <f>BK257</f>
        <v>0</v>
      </c>
      <c r="L257" s="116"/>
      <c r="M257" s="121"/>
      <c r="P257" s="122">
        <f>P258+P262</f>
        <v>0</v>
      </c>
      <c r="R257" s="122">
        <f>R258+R262</f>
        <v>0</v>
      </c>
      <c r="T257" s="123">
        <f>T258+T262</f>
        <v>0</v>
      </c>
      <c r="AR257" s="117" t="s">
        <v>153</v>
      </c>
      <c r="AT257" s="124" t="s">
        <v>75</v>
      </c>
      <c r="AU257" s="124" t="s">
        <v>76</v>
      </c>
      <c r="AY257" s="117" t="s">
        <v>128</v>
      </c>
      <c r="BK257" s="125">
        <f>BK258+BK262</f>
        <v>0</v>
      </c>
    </row>
    <row r="258" spans="2:63" s="11" customFormat="1" ht="22.9" customHeight="1">
      <c r="B258" s="116"/>
      <c r="D258" s="117" t="s">
        <v>75</v>
      </c>
      <c r="E258" s="126" t="s">
        <v>437</v>
      </c>
      <c r="F258" s="126" t="s">
        <v>438</v>
      </c>
      <c r="I258" s="119"/>
      <c r="J258" s="127">
        <f>BK258</f>
        <v>0</v>
      </c>
      <c r="L258" s="116"/>
      <c r="M258" s="121"/>
      <c r="P258" s="122">
        <f>SUM(P259:P261)</f>
        <v>0</v>
      </c>
      <c r="R258" s="122">
        <f>SUM(R259:R261)</f>
        <v>0</v>
      </c>
      <c r="T258" s="123">
        <f>SUM(T259:T261)</f>
        <v>0</v>
      </c>
      <c r="AR258" s="117" t="s">
        <v>153</v>
      </c>
      <c r="AT258" s="124" t="s">
        <v>75</v>
      </c>
      <c r="AU258" s="124" t="s">
        <v>81</v>
      </c>
      <c r="AY258" s="117" t="s">
        <v>128</v>
      </c>
      <c r="BK258" s="125">
        <f>SUM(BK259:BK261)</f>
        <v>0</v>
      </c>
    </row>
    <row r="259" spans="2:65" s="1" customFormat="1" ht="16.5" customHeight="1">
      <c r="B259" s="128"/>
      <c r="C259" s="129" t="s">
        <v>84</v>
      </c>
      <c r="D259" s="129" t="s">
        <v>130</v>
      </c>
      <c r="E259" s="130" t="s">
        <v>439</v>
      </c>
      <c r="F259" s="131" t="s">
        <v>440</v>
      </c>
      <c r="G259" s="132" t="s">
        <v>441</v>
      </c>
      <c r="H259" s="133">
        <v>1</v>
      </c>
      <c r="I259" s="134"/>
      <c r="J259" s="135">
        <f>ROUND(I259*H259,2)</f>
        <v>0</v>
      </c>
      <c r="K259" s="131" t="s">
        <v>134</v>
      </c>
      <c r="L259" s="32"/>
      <c r="M259" s="136" t="s">
        <v>1</v>
      </c>
      <c r="N259" s="137" t="s">
        <v>41</v>
      </c>
      <c r="P259" s="138">
        <f>O259*H259</f>
        <v>0</v>
      </c>
      <c r="Q259" s="138">
        <v>0</v>
      </c>
      <c r="R259" s="138">
        <f>Q259*H259</f>
        <v>0</v>
      </c>
      <c r="S259" s="138">
        <v>0</v>
      </c>
      <c r="T259" s="139">
        <f>S259*H259</f>
        <v>0</v>
      </c>
      <c r="AR259" s="140" t="s">
        <v>442</v>
      </c>
      <c r="AT259" s="140" t="s">
        <v>130</v>
      </c>
      <c r="AU259" s="140" t="s">
        <v>85</v>
      </c>
      <c r="AY259" s="17" t="s">
        <v>128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7" t="s">
        <v>81</v>
      </c>
      <c r="BK259" s="141">
        <f>ROUND(I259*H259,2)</f>
        <v>0</v>
      </c>
      <c r="BL259" s="17" t="s">
        <v>442</v>
      </c>
      <c r="BM259" s="140" t="s">
        <v>443</v>
      </c>
    </row>
    <row r="260" spans="2:65" s="1" customFormat="1" ht="16.5" customHeight="1">
      <c r="B260" s="128"/>
      <c r="C260" s="129" t="s">
        <v>444</v>
      </c>
      <c r="D260" s="129" t="s">
        <v>130</v>
      </c>
      <c r="E260" s="130" t="s">
        <v>445</v>
      </c>
      <c r="F260" s="131" t="s">
        <v>446</v>
      </c>
      <c r="G260" s="132" t="s">
        <v>441</v>
      </c>
      <c r="H260" s="133">
        <v>1</v>
      </c>
      <c r="I260" s="134"/>
      <c r="J260" s="135">
        <f>ROUND(I260*H260,2)</f>
        <v>0</v>
      </c>
      <c r="K260" s="131" t="s">
        <v>134</v>
      </c>
      <c r="L260" s="32"/>
      <c r="M260" s="136" t="s">
        <v>1</v>
      </c>
      <c r="N260" s="137" t="s">
        <v>41</v>
      </c>
      <c r="P260" s="138">
        <f>O260*H260</f>
        <v>0</v>
      </c>
      <c r="Q260" s="138">
        <v>0</v>
      </c>
      <c r="R260" s="138">
        <f>Q260*H260</f>
        <v>0</v>
      </c>
      <c r="S260" s="138">
        <v>0</v>
      </c>
      <c r="T260" s="139">
        <f>S260*H260</f>
        <v>0</v>
      </c>
      <c r="AR260" s="140" t="s">
        <v>442</v>
      </c>
      <c r="AT260" s="140" t="s">
        <v>130</v>
      </c>
      <c r="AU260" s="140" t="s">
        <v>85</v>
      </c>
      <c r="AY260" s="17" t="s">
        <v>128</v>
      </c>
      <c r="BE260" s="141">
        <f>IF(N260="základní",J260,0)</f>
        <v>0</v>
      </c>
      <c r="BF260" s="141">
        <f>IF(N260="snížená",J260,0)</f>
        <v>0</v>
      </c>
      <c r="BG260" s="141">
        <f>IF(N260="zákl. přenesená",J260,0)</f>
        <v>0</v>
      </c>
      <c r="BH260" s="141">
        <f>IF(N260="sníž. přenesená",J260,0)</f>
        <v>0</v>
      </c>
      <c r="BI260" s="141">
        <f>IF(N260="nulová",J260,0)</f>
        <v>0</v>
      </c>
      <c r="BJ260" s="17" t="s">
        <v>81</v>
      </c>
      <c r="BK260" s="141">
        <f>ROUND(I260*H260,2)</f>
        <v>0</v>
      </c>
      <c r="BL260" s="17" t="s">
        <v>442</v>
      </c>
      <c r="BM260" s="140" t="s">
        <v>447</v>
      </c>
    </row>
    <row r="261" spans="2:65" s="1" customFormat="1" ht="16.5" customHeight="1">
      <c r="B261" s="128"/>
      <c r="C261" s="129" t="s">
        <v>448</v>
      </c>
      <c r="D261" s="129" t="s">
        <v>130</v>
      </c>
      <c r="E261" s="130" t="s">
        <v>449</v>
      </c>
      <c r="F261" s="131" t="s">
        <v>450</v>
      </c>
      <c r="G261" s="132" t="s">
        <v>441</v>
      </c>
      <c r="H261" s="133">
        <v>1</v>
      </c>
      <c r="I261" s="134"/>
      <c r="J261" s="135">
        <f>ROUND(I261*H261,2)</f>
        <v>0</v>
      </c>
      <c r="K261" s="131" t="s">
        <v>134</v>
      </c>
      <c r="L261" s="32"/>
      <c r="M261" s="136" t="s">
        <v>1</v>
      </c>
      <c r="N261" s="137" t="s">
        <v>41</v>
      </c>
      <c r="P261" s="138">
        <f>O261*H261</f>
        <v>0</v>
      </c>
      <c r="Q261" s="138">
        <v>0</v>
      </c>
      <c r="R261" s="138">
        <f>Q261*H261</f>
        <v>0</v>
      </c>
      <c r="S261" s="138">
        <v>0</v>
      </c>
      <c r="T261" s="139">
        <f>S261*H261</f>
        <v>0</v>
      </c>
      <c r="AR261" s="140" t="s">
        <v>442</v>
      </c>
      <c r="AT261" s="140" t="s">
        <v>130</v>
      </c>
      <c r="AU261" s="140" t="s">
        <v>85</v>
      </c>
      <c r="AY261" s="17" t="s">
        <v>128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7" t="s">
        <v>81</v>
      </c>
      <c r="BK261" s="141">
        <f>ROUND(I261*H261,2)</f>
        <v>0</v>
      </c>
      <c r="BL261" s="17" t="s">
        <v>442</v>
      </c>
      <c r="BM261" s="140" t="s">
        <v>451</v>
      </c>
    </row>
    <row r="262" spans="2:63" s="11" customFormat="1" ht="22.9" customHeight="1">
      <c r="B262" s="116"/>
      <c r="D262" s="117" t="s">
        <v>75</v>
      </c>
      <c r="E262" s="126" t="s">
        <v>452</v>
      </c>
      <c r="F262" s="126" t="s">
        <v>453</v>
      </c>
      <c r="I262" s="119"/>
      <c r="J262" s="127">
        <f>BK262</f>
        <v>0</v>
      </c>
      <c r="L262" s="116"/>
      <c r="M262" s="121"/>
      <c r="P262" s="122">
        <f>P263</f>
        <v>0</v>
      </c>
      <c r="R262" s="122">
        <f>R263</f>
        <v>0</v>
      </c>
      <c r="T262" s="123">
        <f>T263</f>
        <v>0</v>
      </c>
      <c r="AR262" s="117" t="s">
        <v>153</v>
      </c>
      <c r="AT262" s="124" t="s">
        <v>75</v>
      </c>
      <c r="AU262" s="124" t="s">
        <v>81</v>
      </c>
      <c r="AY262" s="117" t="s">
        <v>128</v>
      </c>
      <c r="BK262" s="125">
        <f>BK263</f>
        <v>0</v>
      </c>
    </row>
    <row r="263" spans="2:65" s="1" customFormat="1" ht="16.5" customHeight="1">
      <c r="B263" s="128"/>
      <c r="C263" s="129" t="s">
        <v>454</v>
      </c>
      <c r="D263" s="129" t="s">
        <v>130</v>
      </c>
      <c r="E263" s="130" t="s">
        <v>455</v>
      </c>
      <c r="F263" s="131" t="s">
        <v>453</v>
      </c>
      <c r="G263" s="132" t="s">
        <v>441</v>
      </c>
      <c r="H263" s="133">
        <v>1</v>
      </c>
      <c r="I263" s="134"/>
      <c r="J263" s="135">
        <f>ROUND(I263*H263,2)</f>
        <v>0</v>
      </c>
      <c r="K263" s="131" t="s">
        <v>134</v>
      </c>
      <c r="L263" s="32"/>
      <c r="M263" s="180" t="s">
        <v>1</v>
      </c>
      <c r="N263" s="181" t="s">
        <v>41</v>
      </c>
      <c r="O263" s="182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AR263" s="140" t="s">
        <v>442</v>
      </c>
      <c r="AT263" s="140" t="s">
        <v>130</v>
      </c>
      <c r="AU263" s="140" t="s">
        <v>85</v>
      </c>
      <c r="AY263" s="17" t="s">
        <v>128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7" t="s">
        <v>81</v>
      </c>
      <c r="BK263" s="141">
        <f>ROUND(I263*H263,2)</f>
        <v>0</v>
      </c>
      <c r="BL263" s="17" t="s">
        <v>442</v>
      </c>
      <c r="BM263" s="140" t="s">
        <v>456</v>
      </c>
    </row>
    <row r="264" spans="2:12" s="1" customFormat="1" ht="6.95" customHeight="1">
      <c r="B264" s="44"/>
      <c r="C264" s="45"/>
      <c r="D264" s="45"/>
      <c r="E264" s="45"/>
      <c r="F264" s="45"/>
      <c r="G264" s="45"/>
      <c r="H264" s="45"/>
      <c r="I264" s="45"/>
      <c r="J264" s="45"/>
      <c r="K264" s="45"/>
      <c r="L264" s="32"/>
    </row>
  </sheetData>
  <autoFilter ref="C121:K263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457</v>
      </c>
      <c r="H4" s="20"/>
    </row>
    <row r="5" spans="2:8" ht="12" customHeight="1">
      <c r="B5" s="20"/>
      <c r="C5" s="24" t="s">
        <v>13</v>
      </c>
      <c r="D5" s="201" t="s">
        <v>14</v>
      </c>
      <c r="E5" s="197"/>
      <c r="F5" s="197"/>
      <c r="H5" s="20"/>
    </row>
    <row r="6" spans="2:8" ht="36.95" customHeight="1">
      <c r="B6" s="20"/>
      <c r="C6" s="26" t="s">
        <v>16</v>
      </c>
      <c r="D6" s="198" t="s">
        <v>17</v>
      </c>
      <c r="E6" s="197"/>
      <c r="F6" s="197"/>
      <c r="H6" s="20"/>
    </row>
    <row r="7" spans="2:8" ht="16.5" customHeight="1">
      <c r="B7" s="20"/>
      <c r="C7" s="27" t="s">
        <v>22</v>
      </c>
      <c r="D7" s="52" t="str">
        <f>'Rekapitulace stavby'!AN8</f>
        <v>1. 12. 2023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115</v>
      </c>
      <c r="F9" s="111" t="s">
        <v>458</v>
      </c>
      <c r="H9" s="108"/>
    </row>
    <row r="10" spans="2:8" s="1" customFormat="1" ht="26.45" customHeight="1">
      <c r="B10" s="32"/>
      <c r="C10" s="185" t="s">
        <v>14</v>
      </c>
      <c r="D10" s="185" t="s">
        <v>17</v>
      </c>
      <c r="H10" s="32"/>
    </row>
    <row r="11" spans="2:8" s="1" customFormat="1" ht="16.9" customHeight="1">
      <c r="B11" s="32"/>
      <c r="C11" s="186" t="s">
        <v>83</v>
      </c>
      <c r="D11" s="187" t="s">
        <v>1</v>
      </c>
      <c r="E11" s="188" t="s">
        <v>1</v>
      </c>
      <c r="F11" s="189">
        <v>62</v>
      </c>
      <c r="H11" s="32"/>
    </row>
    <row r="12" spans="2:8" s="1" customFormat="1" ht="16.9" customHeight="1">
      <c r="B12" s="32"/>
      <c r="C12" s="190" t="s">
        <v>1</v>
      </c>
      <c r="D12" s="190" t="s">
        <v>166</v>
      </c>
      <c r="E12" s="17" t="s">
        <v>1</v>
      </c>
      <c r="F12" s="191">
        <v>62</v>
      </c>
      <c r="H12" s="32"/>
    </row>
    <row r="13" spans="2:8" s="1" customFormat="1" ht="16.9" customHeight="1">
      <c r="B13" s="32"/>
      <c r="C13" s="190" t="s">
        <v>83</v>
      </c>
      <c r="D13" s="190" t="s">
        <v>172</v>
      </c>
      <c r="E13" s="17" t="s">
        <v>1</v>
      </c>
      <c r="F13" s="191">
        <v>62</v>
      </c>
      <c r="H13" s="32"/>
    </row>
    <row r="14" spans="2:8" s="1" customFormat="1" ht="16.9" customHeight="1">
      <c r="B14" s="32"/>
      <c r="C14" s="192" t="s">
        <v>459</v>
      </c>
      <c r="H14" s="32"/>
    </row>
    <row r="15" spans="2:8" s="1" customFormat="1" ht="22.5">
      <c r="B15" s="32"/>
      <c r="C15" s="190" t="s">
        <v>168</v>
      </c>
      <c r="D15" s="190" t="s">
        <v>169</v>
      </c>
      <c r="E15" s="17" t="s">
        <v>170</v>
      </c>
      <c r="F15" s="191">
        <v>62</v>
      </c>
      <c r="H15" s="32"/>
    </row>
    <row r="16" spans="2:8" s="1" customFormat="1" ht="22.5">
      <c r="B16" s="32"/>
      <c r="C16" s="190" t="s">
        <v>186</v>
      </c>
      <c r="D16" s="190" t="s">
        <v>187</v>
      </c>
      <c r="E16" s="17" t="s">
        <v>170</v>
      </c>
      <c r="F16" s="191">
        <v>63.5</v>
      </c>
      <c r="H16" s="32"/>
    </row>
    <row r="17" spans="2:8" s="1" customFormat="1" ht="16.9" customHeight="1">
      <c r="B17" s="32"/>
      <c r="C17" s="186" t="s">
        <v>460</v>
      </c>
      <c r="D17" s="187" t="s">
        <v>1</v>
      </c>
      <c r="E17" s="188" t="s">
        <v>1</v>
      </c>
      <c r="F17" s="189">
        <v>8.64</v>
      </c>
      <c r="H17" s="32"/>
    </row>
    <row r="18" spans="2:8" s="1" customFormat="1" ht="16.9" customHeight="1">
      <c r="B18" s="32"/>
      <c r="C18" s="186" t="s">
        <v>461</v>
      </c>
      <c r="D18" s="187" t="s">
        <v>1</v>
      </c>
      <c r="E18" s="188" t="s">
        <v>1</v>
      </c>
      <c r="F18" s="189">
        <v>4.5</v>
      </c>
      <c r="H18" s="32"/>
    </row>
    <row r="19" spans="2:8" s="1" customFormat="1" ht="16.9" customHeight="1">
      <c r="B19" s="32"/>
      <c r="C19" s="186" t="s">
        <v>86</v>
      </c>
      <c r="D19" s="187" t="s">
        <v>1</v>
      </c>
      <c r="E19" s="188" t="s">
        <v>1</v>
      </c>
      <c r="F19" s="189">
        <v>63.5</v>
      </c>
      <c r="H19" s="32"/>
    </row>
    <row r="20" spans="2:8" s="1" customFormat="1" ht="16.9" customHeight="1">
      <c r="B20" s="32"/>
      <c r="C20" s="190" t="s">
        <v>1</v>
      </c>
      <c r="D20" s="190" t="s">
        <v>189</v>
      </c>
      <c r="E20" s="17" t="s">
        <v>1</v>
      </c>
      <c r="F20" s="191">
        <v>0</v>
      </c>
      <c r="H20" s="32"/>
    </row>
    <row r="21" spans="2:8" s="1" customFormat="1" ht="16.9" customHeight="1">
      <c r="B21" s="32"/>
      <c r="C21" s="190" t="s">
        <v>1</v>
      </c>
      <c r="D21" s="190" t="s">
        <v>190</v>
      </c>
      <c r="E21" s="17" t="s">
        <v>1</v>
      </c>
      <c r="F21" s="191">
        <v>63.5</v>
      </c>
      <c r="H21" s="32"/>
    </row>
    <row r="22" spans="2:8" s="1" customFormat="1" ht="16.9" customHeight="1">
      <c r="B22" s="32"/>
      <c r="C22" s="190" t="s">
        <v>86</v>
      </c>
      <c r="D22" s="190" t="s">
        <v>172</v>
      </c>
      <c r="E22" s="17" t="s">
        <v>1</v>
      </c>
      <c r="F22" s="191">
        <v>63.5</v>
      </c>
      <c r="H22" s="32"/>
    </row>
    <row r="23" spans="2:8" s="1" customFormat="1" ht="16.9" customHeight="1">
      <c r="B23" s="32"/>
      <c r="C23" s="192" t="s">
        <v>459</v>
      </c>
      <c r="H23" s="32"/>
    </row>
    <row r="24" spans="2:8" s="1" customFormat="1" ht="22.5">
      <c r="B24" s="32"/>
      <c r="C24" s="190" t="s">
        <v>186</v>
      </c>
      <c r="D24" s="190" t="s">
        <v>187</v>
      </c>
      <c r="E24" s="17" t="s">
        <v>170</v>
      </c>
      <c r="F24" s="191">
        <v>63.5</v>
      </c>
      <c r="H24" s="32"/>
    </row>
    <row r="25" spans="2:8" s="1" customFormat="1" ht="22.5">
      <c r="B25" s="32"/>
      <c r="C25" s="190" t="s">
        <v>197</v>
      </c>
      <c r="D25" s="190" t="s">
        <v>198</v>
      </c>
      <c r="E25" s="17" t="s">
        <v>170</v>
      </c>
      <c r="F25" s="191">
        <v>635</v>
      </c>
      <c r="H25" s="32"/>
    </row>
    <row r="26" spans="2:8" s="1" customFormat="1" ht="22.5">
      <c r="B26" s="32"/>
      <c r="C26" s="190" t="s">
        <v>207</v>
      </c>
      <c r="D26" s="190" t="s">
        <v>208</v>
      </c>
      <c r="E26" s="17" t="s">
        <v>209</v>
      </c>
      <c r="F26" s="191">
        <v>127</v>
      </c>
      <c r="H26" s="32"/>
    </row>
    <row r="27" spans="2:8" s="1" customFormat="1" ht="16.9" customHeight="1">
      <c r="B27" s="32"/>
      <c r="C27" s="190" t="s">
        <v>213</v>
      </c>
      <c r="D27" s="190" t="s">
        <v>214</v>
      </c>
      <c r="E27" s="17" t="s">
        <v>170</v>
      </c>
      <c r="F27" s="191">
        <v>63.5</v>
      </c>
      <c r="H27" s="32"/>
    </row>
    <row r="28" spans="2:8" s="1" customFormat="1" ht="16.9" customHeight="1">
      <c r="B28" s="32"/>
      <c r="C28" s="186" t="s">
        <v>462</v>
      </c>
      <c r="D28" s="187" t="s">
        <v>1</v>
      </c>
      <c r="E28" s="188" t="s">
        <v>1</v>
      </c>
      <c r="F28" s="189">
        <v>9.86</v>
      </c>
      <c r="H28" s="32"/>
    </row>
    <row r="29" spans="2:8" s="1" customFormat="1" ht="16.9" customHeight="1">
      <c r="B29" s="32"/>
      <c r="C29" s="186" t="s">
        <v>463</v>
      </c>
      <c r="D29" s="187" t="s">
        <v>1</v>
      </c>
      <c r="E29" s="188" t="s">
        <v>1</v>
      </c>
      <c r="F29" s="189">
        <v>10.98</v>
      </c>
      <c r="H29" s="32"/>
    </row>
    <row r="30" spans="2:8" s="1" customFormat="1" ht="16.9" customHeight="1">
      <c r="B30" s="32"/>
      <c r="C30" s="186" t="s">
        <v>89</v>
      </c>
      <c r="D30" s="187" t="s">
        <v>1</v>
      </c>
      <c r="E30" s="188" t="s">
        <v>1</v>
      </c>
      <c r="F30" s="189">
        <v>62</v>
      </c>
      <c r="H30" s="32"/>
    </row>
    <row r="31" spans="2:8" s="1" customFormat="1" ht="16.9" customHeight="1">
      <c r="B31" s="32"/>
      <c r="C31" s="190" t="s">
        <v>89</v>
      </c>
      <c r="D31" s="190" t="s">
        <v>166</v>
      </c>
      <c r="E31" s="17" t="s">
        <v>1</v>
      </c>
      <c r="F31" s="191">
        <v>62</v>
      </c>
      <c r="H31" s="32"/>
    </row>
    <row r="32" spans="2:8" s="1" customFormat="1" ht="16.9" customHeight="1">
      <c r="B32" s="32"/>
      <c r="C32" s="192" t="s">
        <v>459</v>
      </c>
      <c r="H32" s="32"/>
    </row>
    <row r="33" spans="2:8" s="1" customFormat="1" ht="16.9" customHeight="1">
      <c r="B33" s="32"/>
      <c r="C33" s="190" t="s">
        <v>163</v>
      </c>
      <c r="D33" s="190" t="s">
        <v>164</v>
      </c>
      <c r="E33" s="17" t="s">
        <v>133</v>
      </c>
      <c r="F33" s="191">
        <v>62</v>
      </c>
      <c r="H33" s="32"/>
    </row>
    <row r="34" spans="2:8" s="1" customFormat="1" ht="22.5">
      <c r="B34" s="32"/>
      <c r="C34" s="190" t="s">
        <v>186</v>
      </c>
      <c r="D34" s="190" t="s">
        <v>187</v>
      </c>
      <c r="E34" s="17" t="s">
        <v>170</v>
      </c>
      <c r="F34" s="191">
        <v>4.8</v>
      </c>
      <c r="H34" s="32"/>
    </row>
    <row r="35" spans="2:8" s="1" customFormat="1" ht="16.9" customHeight="1">
      <c r="B35" s="32"/>
      <c r="C35" s="186" t="s">
        <v>90</v>
      </c>
      <c r="D35" s="187" t="s">
        <v>1</v>
      </c>
      <c r="E35" s="188" t="s">
        <v>1</v>
      </c>
      <c r="F35" s="189">
        <v>30</v>
      </c>
      <c r="H35" s="32"/>
    </row>
    <row r="36" spans="2:8" s="1" customFormat="1" ht="16.9" customHeight="1">
      <c r="B36" s="32"/>
      <c r="C36" s="190" t="s">
        <v>1</v>
      </c>
      <c r="D36" s="190" t="s">
        <v>236</v>
      </c>
      <c r="E36" s="17" t="s">
        <v>1</v>
      </c>
      <c r="F36" s="191">
        <v>30</v>
      </c>
      <c r="H36" s="32"/>
    </row>
    <row r="37" spans="2:8" s="1" customFormat="1" ht="16.9" customHeight="1">
      <c r="B37" s="32"/>
      <c r="C37" s="190" t="s">
        <v>90</v>
      </c>
      <c r="D37" s="190" t="s">
        <v>237</v>
      </c>
      <c r="E37" s="17" t="s">
        <v>1</v>
      </c>
      <c r="F37" s="191">
        <v>30</v>
      </c>
      <c r="H37" s="32"/>
    </row>
    <row r="38" spans="2:8" s="1" customFormat="1" ht="16.9" customHeight="1">
      <c r="B38" s="32"/>
      <c r="C38" s="192" t="s">
        <v>459</v>
      </c>
      <c r="H38" s="32"/>
    </row>
    <row r="39" spans="2:8" s="1" customFormat="1" ht="16.9" customHeight="1">
      <c r="B39" s="32"/>
      <c r="C39" s="190" t="s">
        <v>233</v>
      </c>
      <c r="D39" s="190" t="s">
        <v>234</v>
      </c>
      <c r="E39" s="17" t="s">
        <v>133</v>
      </c>
      <c r="F39" s="191">
        <v>30</v>
      </c>
      <c r="H39" s="32"/>
    </row>
    <row r="40" spans="2:8" s="1" customFormat="1" ht="22.5">
      <c r="B40" s="32"/>
      <c r="C40" s="190" t="s">
        <v>180</v>
      </c>
      <c r="D40" s="190" t="s">
        <v>181</v>
      </c>
      <c r="E40" s="17" t="s">
        <v>170</v>
      </c>
      <c r="F40" s="191">
        <v>9</v>
      </c>
      <c r="H40" s="32"/>
    </row>
    <row r="41" spans="2:8" s="1" customFormat="1" ht="22.5">
      <c r="B41" s="32"/>
      <c r="C41" s="190" t="s">
        <v>186</v>
      </c>
      <c r="D41" s="190" t="s">
        <v>187</v>
      </c>
      <c r="E41" s="17" t="s">
        <v>170</v>
      </c>
      <c r="F41" s="191">
        <v>4.8</v>
      </c>
      <c r="H41" s="32"/>
    </row>
    <row r="42" spans="2:8" s="1" customFormat="1" ht="16.9" customHeight="1">
      <c r="B42" s="32"/>
      <c r="C42" s="190" t="s">
        <v>202</v>
      </c>
      <c r="D42" s="190" t="s">
        <v>203</v>
      </c>
      <c r="E42" s="17" t="s">
        <v>170</v>
      </c>
      <c r="F42" s="191">
        <v>4.5</v>
      </c>
      <c r="H42" s="32"/>
    </row>
    <row r="43" spans="2:8" s="1" customFormat="1" ht="16.9" customHeight="1">
      <c r="B43" s="32"/>
      <c r="C43" s="190" t="s">
        <v>238</v>
      </c>
      <c r="D43" s="190" t="s">
        <v>239</v>
      </c>
      <c r="E43" s="17" t="s">
        <v>133</v>
      </c>
      <c r="F43" s="191">
        <v>30</v>
      </c>
      <c r="H43" s="32"/>
    </row>
    <row r="44" spans="2:8" s="1" customFormat="1" ht="16.9" customHeight="1">
      <c r="B44" s="32"/>
      <c r="C44" s="190" t="s">
        <v>248</v>
      </c>
      <c r="D44" s="190" t="s">
        <v>249</v>
      </c>
      <c r="E44" s="17" t="s">
        <v>133</v>
      </c>
      <c r="F44" s="191">
        <v>30</v>
      </c>
      <c r="H44" s="32"/>
    </row>
    <row r="45" spans="2:8" s="1" customFormat="1" ht="16.9" customHeight="1">
      <c r="B45" s="32"/>
      <c r="C45" s="190" t="s">
        <v>252</v>
      </c>
      <c r="D45" s="190" t="s">
        <v>253</v>
      </c>
      <c r="E45" s="17" t="s">
        <v>133</v>
      </c>
      <c r="F45" s="191">
        <v>30</v>
      </c>
      <c r="H45" s="32"/>
    </row>
    <row r="46" spans="2:8" s="1" customFormat="1" ht="16.9" customHeight="1">
      <c r="B46" s="32"/>
      <c r="C46" s="186" t="s">
        <v>464</v>
      </c>
      <c r="D46" s="187" t="s">
        <v>1</v>
      </c>
      <c r="E46" s="188" t="s">
        <v>1</v>
      </c>
      <c r="F46" s="189">
        <v>17.1</v>
      </c>
      <c r="H46" s="32"/>
    </row>
    <row r="47" spans="2:8" s="1" customFormat="1" ht="16.9" customHeight="1">
      <c r="B47" s="32"/>
      <c r="C47" s="186" t="s">
        <v>465</v>
      </c>
      <c r="D47" s="187" t="s">
        <v>1</v>
      </c>
      <c r="E47" s="188" t="s">
        <v>1</v>
      </c>
      <c r="F47" s="189">
        <v>11.82</v>
      </c>
      <c r="H47" s="32"/>
    </row>
    <row r="48" spans="2:8" s="1" customFormat="1" ht="16.9" customHeight="1">
      <c r="B48" s="32"/>
      <c r="C48" s="186" t="s">
        <v>466</v>
      </c>
      <c r="D48" s="187" t="s">
        <v>1</v>
      </c>
      <c r="E48" s="188" t="s">
        <v>1</v>
      </c>
      <c r="F48" s="189">
        <v>2.3</v>
      </c>
      <c r="H48" s="32"/>
    </row>
    <row r="49" spans="2:8" s="1" customFormat="1" ht="16.9" customHeight="1">
      <c r="B49" s="32"/>
      <c r="C49" s="186" t="s">
        <v>92</v>
      </c>
      <c r="D49" s="187" t="s">
        <v>1</v>
      </c>
      <c r="E49" s="188" t="s">
        <v>1</v>
      </c>
      <c r="F49" s="189">
        <v>1.5</v>
      </c>
      <c r="H49" s="32"/>
    </row>
    <row r="50" spans="2:8" s="1" customFormat="1" ht="16.9" customHeight="1">
      <c r="B50" s="32"/>
      <c r="C50" s="190" t="s">
        <v>1</v>
      </c>
      <c r="D50" s="190" t="s">
        <v>177</v>
      </c>
      <c r="E50" s="17" t="s">
        <v>1</v>
      </c>
      <c r="F50" s="191">
        <v>0</v>
      </c>
      <c r="H50" s="32"/>
    </row>
    <row r="51" spans="2:8" s="1" customFormat="1" ht="16.9" customHeight="1">
      <c r="B51" s="32"/>
      <c r="C51" s="190" t="s">
        <v>92</v>
      </c>
      <c r="D51" s="190" t="s">
        <v>178</v>
      </c>
      <c r="E51" s="17" t="s">
        <v>1</v>
      </c>
      <c r="F51" s="191">
        <v>1.5</v>
      </c>
      <c r="H51" s="32"/>
    </row>
    <row r="52" spans="2:8" s="1" customFormat="1" ht="16.9" customHeight="1">
      <c r="B52" s="32"/>
      <c r="C52" s="192" t="s">
        <v>459</v>
      </c>
      <c r="H52" s="32"/>
    </row>
    <row r="53" spans="2:8" s="1" customFormat="1" ht="16.9" customHeight="1">
      <c r="B53" s="32"/>
      <c r="C53" s="190" t="s">
        <v>174</v>
      </c>
      <c r="D53" s="190" t="s">
        <v>175</v>
      </c>
      <c r="E53" s="17" t="s">
        <v>170</v>
      </c>
      <c r="F53" s="191">
        <v>1.5</v>
      </c>
      <c r="H53" s="32"/>
    </row>
    <row r="54" spans="2:8" s="1" customFormat="1" ht="22.5">
      <c r="B54" s="32"/>
      <c r="C54" s="190" t="s">
        <v>186</v>
      </c>
      <c r="D54" s="190" t="s">
        <v>187</v>
      </c>
      <c r="E54" s="17" t="s">
        <v>170</v>
      </c>
      <c r="F54" s="191">
        <v>63.5</v>
      </c>
      <c r="H54" s="32"/>
    </row>
    <row r="55" spans="2:8" s="1" customFormat="1" ht="16.9" customHeight="1">
      <c r="B55" s="32"/>
      <c r="C55" s="186" t="s">
        <v>94</v>
      </c>
      <c r="D55" s="187" t="s">
        <v>1</v>
      </c>
      <c r="E55" s="188" t="s">
        <v>1</v>
      </c>
      <c r="F55" s="189">
        <v>4.58</v>
      </c>
      <c r="H55" s="32"/>
    </row>
    <row r="56" spans="2:8" s="1" customFormat="1" ht="16.9" customHeight="1">
      <c r="B56" s="32"/>
      <c r="C56" s="190" t="s">
        <v>94</v>
      </c>
      <c r="D56" s="190" t="s">
        <v>95</v>
      </c>
      <c r="E56" s="17" t="s">
        <v>1</v>
      </c>
      <c r="F56" s="191">
        <v>4.58</v>
      </c>
      <c r="H56" s="32"/>
    </row>
    <row r="57" spans="2:8" s="1" customFormat="1" ht="16.9" customHeight="1">
      <c r="B57" s="32"/>
      <c r="C57" s="192" t="s">
        <v>459</v>
      </c>
      <c r="H57" s="32"/>
    </row>
    <row r="58" spans="2:8" s="1" customFormat="1" ht="16.9" customHeight="1">
      <c r="B58" s="32"/>
      <c r="C58" s="190" t="s">
        <v>394</v>
      </c>
      <c r="D58" s="190" t="s">
        <v>395</v>
      </c>
      <c r="E58" s="17" t="s">
        <v>209</v>
      </c>
      <c r="F58" s="191">
        <v>4.58</v>
      </c>
      <c r="H58" s="32"/>
    </row>
    <row r="59" spans="2:8" s="1" customFormat="1" ht="16.9" customHeight="1">
      <c r="B59" s="32"/>
      <c r="C59" s="190" t="s">
        <v>398</v>
      </c>
      <c r="D59" s="190" t="s">
        <v>399</v>
      </c>
      <c r="E59" s="17" t="s">
        <v>209</v>
      </c>
      <c r="F59" s="191">
        <v>87.02</v>
      </c>
      <c r="H59" s="32"/>
    </row>
    <row r="60" spans="2:8" s="1" customFormat="1" ht="16.9" customHeight="1">
      <c r="B60" s="32"/>
      <c r="C60" s="190" t="s">
        <v>403</v>
      </c>
      <c r="D60" s="190" t="s">
        <v>404</v>
      </c>
      <c r="E60" s="17" t="s">
        <v>209</v>
      </c>
      <c r="F60" s="191">
        <v>11.525</v>
      </c>
      <c r="H60" s="32"/>
    </row>
    <row r="61" spans="2:8" s="1" customFormat="1" ht="22.5">
      <c r="B61" s="32"/>
      <c r="C61" s="190" t="s">
        <v>421</v>
      </c>
      <c r="D61" s="190" t="s">
        <v>422</v>
      </c>
      <c r="E61" s="17" t="s">
        <v>209</v>
      </c>
      <c r="F61" s="191">
        <v>1.1</v>
      </c>
      <c r="H61" s="32"/>
    </row>
    <row r="62" spans="2:8" s="1" customFormat="1" ht="16.9" customHeight="1">
      <c r="B62" s="32"/>
      <c r="C62" s="186" t="s">
        <v>96</v>
      </c>
      <c r="D62" s="187" t="s">
        <v>1</v>
      </c>
      <c r="E62" s="188" t="s">
        <v>1</v>
      </c>
      <c r="F62" s="189">
        <v>11.525</v>
      </c>
      <c r="H62" s="32"/>
    </row>
    <row r="63" spans="2:8" s="1" customFormat="1" ht="16.9" customHeight="1">
      <c r="B63" s="32"/>
      <c r="C63" s="190" t="s">
        <v>96</v>
      </c>
      <c r="D63" s="190" t="s">
        <v>406</v>
      </c>
      <c r="E63" s="17" t="s">
        <v>1</v>
      </c>
      <c r="F63" s="191">
        <v>11.525</v>
      </c>
      <c r="H63" s="32"/>
    </row>
    <row r="64" spans="2:8" s="1" customFormat="1" ht="16.9" customHeight="1">
      <c r="B64" s="32"/>
      <c r="C64" s="192" t="s">
        <v>459</v>
      </c>
      <c r="H64" s="32"/>
    </row>
    <row r="65" spans="2:8" s="1" customFormat="1" ht="16.9" customHeight="1">
      <c r="B65" s="32"/>
      <c r="C65" s="190" t="s">
        <v>403</v>
      </c>
      <c r="D65" s="190" t="s">
        <v>404</v>
      </c>
      <c r="E65" s="17" t="s">
        <v>209</v>
      </c>
      <c r="F65" s="191">
        <v>11.525</v>
      </c>
      <c r="H65" s="32"/>
    </row>
    <row r="66" spans="2:8" s="1" customFormat="1" ht="16.9" customHeight="1">
      <c r="B66" s="32"/>
      <c r="C66" s="190" t="s">
        <v>408</v>
      </c>
      <c r="D66" s="190" t="s">
        <v>409</v>
      </c>
      <c r="E66" s="17" t="s">
        <v>209</v>
      </c>
      <c r="F66" s="191">
        <v>218.975</v>
      </c>
      <c r="H66" s="32"/>
    </row>
    <row r="67" spans="2:8" s="1" customFormat="1" ht="22.5">
      <c r="B67" s="32"/>
      <c r="C67" s="190" t="s">
        <v>417</v>
      </c>
      <c r="D67" s="190" t="s">
        <v>418</v>
      </c>
      <c r="E67" s="17" t="s">
        <v>209</v>
      </c>
      <c r="F67" s="191">
        <v>11.525</v>
      </c>
      <c r="H67" s="32"/>
    </row>
    <row r="68" spans="2:8" s="1" customFormat="1" ht="16.9" customHeight="1">
      <c r="B68" s="32"/>
      <c r="C68" s="186" t="s">
        <v>467</v>
      </c>
      <c r="D68" s="187" t="s">
        <v>1</v>
      </c>
      <c r="E68" s="188" t="s">
        <v>1</v>
      </c>
      <c r="F68" s="189">
        <v>15.38</v>
      </c>
      <c r="H68" s="32"/>
    </row>
    <row r="69" spans="2:8" s="1" customFormat="1" ht="16.9" customHeight="1">
      <c r="B69" s="32"/>
      <c r="C69" s="186" t="s">
        <v>468</v>
      </c>
      <c r="D69" s="187" t="s">
        <v>1</v>
      </c>
      <c r="E69" s="188" t="s">
        <v>1</v>
      </c>
      <c r="F69" s="189">
        <v>6.48</v>
      </c>
      <c r="H69" s="32"/>
    </row>
    <row r="70" spans="2:8" s="1" customFormat="1" ht="7.35" customHeight="1">
      <c r="B70" s="44"/>
      <c r="C70" s="45"/>
      <c r="D70" s="45"/>
      <c r="E70" s="45"/>
      <c r="F70" s="45"/>
      <c r="G70" s="45"/>
      <c r="H70" s="32"/>
    </row>
    <row r="71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2023-12-01T08:19:17Z</dcterms:created>
  <dcterms:modified xsi:type="dcterms:W3CDTF">2023-12-01T08:20:04Z</dcterms:modified>
  <cp:category/>
  <cp:version/>
  <cp:contentType/>
  <cp:contentStatus/>
</cp:coreProperties>
</file>